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i50lnyy\Documents\Paragon Upgrade 20.1\"/>
    </mc:Choice>
  </mc:AlternateContent>
  <bookViews>
    <workbookView xWindow="0" yWindow="0" windowWidth="23550" windowHeight="11670" firstSheet="1" activeTab="1"/>
  </bookViews>
  <sheets>
    <sheet name="Contacts List" sheetId="9" r:id="rId1"/>
    <sheet name="Master Go Live Plan by Time" sheetId="1" r:id="rId2"/>
    <sheet name="Check List" sheetId="11" r:id="rId3"/>
    <sheet name="Resource Planning" sheetId="12" r:id="rId4"/>
    <sheet name="Standalone Fixes" sheetId="4" r:id="rId5"/>
    <sheet name="Go Live Issues List" sheetId="6" r:id="rId6"/>
    <sheet name="Lessons Learned" sheetId="7" r:id="rId7"/>
    <sheet name="Sheet1" sheetId="10" r:id="rId8"/>
  </sheets>
  <definedNames>
    <definedName name="_xlnm._FilterDatabase" localSheetId="1" hidden="1">'Master Go Live Plan by Time'!$A$2:$J$2</definedName>
    <definedName name="_Hlk101961839">'Check List'!$A$31</definedName>
    <definedName name="_Hlk101962624">'Check List'!$A$11</definedName>
    <definedName name="_Hlk101962657">'Check List'!$A$14</definedName>
    <definedName name="_Hlk101962730">'Check List'!$A$20</definedName>
    <definedName name="_Hlk101962752">'Check List'!$A$22</definedName>
    <definedName name="_Hlk101962769">'Check List'!$A$26</definedName>
    <definedName name="_Hlk101962803">'Check List'!$A$29</definedName>
    <definedName name="_Toc262046441" localSheetId="0">'Contacts List'!$A$1</definedName>
    <definedName name="_Toc262046442" localSheetId="0">'Contacts List'!#REF!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77" i="1" l="1"/>
  <c r="C124" i="1"/>
  <c r="C122" i="1"/>
  <c r="C121" i="1"/>
  <c r="C119" i="1"/>
  <c r="C118" i="1"/>
  <c r="C117"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5" i="1"/>
  <c r="C74" i="1"/>
  <c r="C73" i="1"/>
  <c r="C72" i="1"/>
  <c r="C71" i="1"/>
  <c r="C70" i="1"/>
  <c r="C69" i="1"/>
  <c r="C68" i="1"/>
  <c r="C67" i="1"/>
  <c r="C66" i="1"/>
  <c r="C65" i="1"/>
  <c r="C63" i="1"/>
  <c r="C62" i="1"/>
  <c r="C61" i="1"/>
  <c r="C41" i="1"/>
  <c r="C40" i="1"/>
  <c r="C39" i="1"/>
  <c r="D143" i="10"/>
  <c r="C143" i="10"/>
  <c r="D141" i="10"/>
  <c r="D140" i="10"/>
  <c r="D139" i="10"/>
  <c r="C139" i="10"/>
  <c r="D138" i="10"/>
  <c r="C138" i="10"/>
  <c r="C137" i="10"/>
  <c r="C136" i="10"/>
  <c r="D134" i="10"/>
  <c r="C134" i="10"/>
  <c r="D133" i="10"/>
  <c r="C133" i="10"/>
  <c r="D132" i="10"/>
  <c r="C132" i="10"/>
  <c r="D131" i="10"/>
  <c r="C131" i="10"/>
  <c r="D130" i="10"/>
  <c r="C130" i="10"/>
  <c r="D129" i="10"/>
  <c r="C129" i="10"/>
  <c r="D128" i="10"/>
  <c r="C128" i="10"/>
  <c r="D127" i="10"/>
  <c r="C127" i="10"/>
  <c r="D126" i="10"/>
  <c r="C126" i="10"/>
  <c r="D125" i="10"/>
  <c r="C125" i="10"/>
  <c r="D124" i="10"/>
  <c r="C124" i="10"/>
  <c r="D123" i="10"/>
  <c r="C123" i="10"/>
  <c r="D122" i="10"/>
  <c r="C122" i="10"/>
  <c r="D121" i="10"/>
  <c r="C121" i="10"/>
  <c r="D120" i="10"/>
  <c r="C120" i="10"/>
  <c r="D119" i="10"/>
  <c r="C119" i="10"/>
  <c r="D118" i="10"/>
  <c r="C118" i="10"/>
  <c r="D117" i="10"/>
  <c r="C117" i="10"/>
  <c r="D116" i="10"/>
  <c r="C116" i="10"/>
  <c r="D115" i="10"/>
  <c r="C115" i="10"/>
  <c r="D114" i="10"/>
  <c r="C114" i="10"/>
  <c r="D113" i="10"/>
  <c r="C113" i="10"/>
  <c r="D112" i="10"/>
  <c r="C112" i="10"/>
  <c r="D111" i="10"/>
  <c r="C111" i="10"/>
  <c r="C110" i="10"/>
  <c r="D109" i="10"/>
  <c r="C109" i="10"/>
  <c r="D108" i="10"/>
  <c r="C108" i="10"/>
  <c r="D107" i="10"/>
  <c r="C107" i="10"/>
  <c r="D106" i="10"/>
  <c r="C106" i="10"/>
  <c r="D105" i="10"/>
  <c r="C105" i="10"/>
  <c r="D104" i="10"/>
  <c r="C104" i="10"/>
  <c r="D103" i="10"/>
  <c r="C103" i="10"/>
  <c r="D102" i="10"/>
  <c r="C102" i="10"/>
  <c r="D101" i="10"/>
  <c r="C101" i="10"/>
  <c r="D100" i="10"/>
  <c r="C100" i="10"/>
  <c r="D99" i="10"/>
  <c r="C99" i="10"/>
  <c r="C98" i="10"/>
  <c r="C97" i="10"/>
  <c r="D96" i="10"/>
  <c r="C96" i="10"/>
  <c r="D94" i="10"/>
  <c r="C94" i="10"/>
  <c r="D93" i="10"/>
  <c r="C93" i="10"/>
  <c r="D92" i="10"/>
  <c r="C92" i="10"/>
  <c r="C91" i="10"/>
  <c r="C90" i="10"/>
  <c r="D89" i="10"/>
  <c r="C89" i="10"/>
  <c r="D88" i="10"/>
  <c r="C88" i="10"/>
  <c r="D87" i="10"/>
  <c r="C87" i="10"/>
  <c r="D86" i="10"/>
  <c r="C86" i="10"/>
  <c r="C85" i="10"/>
  <c r="D84" i="10"/>
  <c r="C84" i="10"/>
  <c r="D83" i="10"/>
  <c r="C83" i="10"/>
  <c r="C82" i="10"/>
  <c r="C80" i="10"/>
  <c r="D79" i="10"/>
  <c r="C79" i="10"/>
  <c r="C78" i="10"/>
  <c r="D77" i="10"/>
  <c r="C77" i="10"/>
  <c r="D76" i="10"/>
  <c r="C76" i="10"/>
  <c r="C75" i="10"/>
  <c r="D74" i="10"/>
  <c r="C74" i="10"/>
  <c r="D73" i="10"/>
  <c r="C73" i="10"/>
  <c r="D72" i="10"/>
  <c r="C72" i="10"/>
  <c r="D71" i="10"/>
  <c r="C71" i="10"/>
  <c r="D70" i="10"/>
  <c r="C70" i="10"/>
  <c r="D69" i="10"/>
  <c r="C69" i="10"/>
  <c r="C68" i="10"/>
  <c r="C67" i="10"/>
  <c r="D66" i="10"/>
  <c r="C66" i="10"/>
  <c r="D64" i="10"/>
  <c r="C64" i="10"/>
  <c r="D63" i="10"/>
  <c r="C63" i="10"/>
  <c r="D62" i="10"/>
  <c r="C62" i="10"/>
  <c r="D61" i="10"/>
  <c r="C61" i="10"/>
  <c r="D60" i="10"/>
  <c r="C60" i="10"/>
  <c r="D59" i="10"/>
  <c r="C59" i="10"/>
  <c r="D58" i="10"/>
  <c r="C58" i="10"/>
  <c r="D57" i="10"/>
  <c r="C57" i="10"/>
  <c r="D55" i="10"/>
  <c r="C55" i="10"/>
  <c r="D54" i="10"/>
  <c r="C54" i="10"/>
  <c r="D53" i="10"/>
  <c r="C53" i="10"/>
  <c r="D52" i="10"/>
  <c r="C52" i="10"/>
  <c r="D51" i="10"/>
  <c r="C51" i="10"/>
  <c r="D50" i="10"/>
  <c r="C50" i="10"/>
  <c r="C49" i="10"/>
  <c r="D48" i="10"/>
  <c r="C48" i="10"/>
  <c r="D47" i="10"/>
  <c r="C47" i="10"/>
  <c r="D46" i="10"/>
  <c r="C46" i="10"/>
  <c r="D45" i="10"/>
  <c r="C45" i="10"/>
  <c r="D44" i="10"/>
  <c r="C44" i="10"/>
  <c r="D43" i="10"/>
  <c r="C43" i="10"/>
  <c r="C42" i="10"/>
  <c r="C41" i="10"/>
  <c r="C40" i="10"/>
  <c r="C39" i="10"/>
  <c r="D38" i="10"/>
  <c r="C38" i="10"/>
  <c r="D37" i="10"/>
  <c r="C37" i="10"/>
  <c r="C35" i="10"/>
  <c r="C34" i="10"/>
  <c r="C33" i="10"/>
  <c r="C32" i="10"/>
  <c r="C31" i="10"/>
  <c r="C30" i="10"/>
  <c r="C29" i="10"/>
  <c r="C28" i="10"/>
  <c r="D27" i="10"/>
  <c r="C27" i="10"/>
  <c r="D26" i="10"/>
  <c r="C26" i="10"/>
  <c r="D25" i="10"/>
  <c r="C25" i="10"/>
  <c r="D24" i="10"/>
  <c r="C24" i="10"/>
  <c r="C23" i="10"/>
  <c r="C22" i="10"/>
  <c r="C21" i="10"/>
  <c r="C20" i="10"/>
  <c r="C19" i="10"/>
  <c r="C18" i="10"/>
  <c r="C17" i="10"/>
  <c r="C16" i="10"/>
  <c r="C15" i="10"/>
  <c r="C14" i="10"/>
  <c r="C13" i="10"/>
  <c r="D12" i="10"/>
  <c r="C12" i="10"/>
  <c r="D11" i="10"/>
  <c r="C11" i="10"/>
  <c r="C10" i="10"/>
  <c r="D9" i="10"/>
  <c r="C9" i="10"/>
  <c r="D8" i="10"/>
  <c r="C8" i="10"/>
  <c r="C7" i="10"/>
  <c r="C6" i="10"/>
  <c r="D5" i="10"/>
  <c r="C5" i="10"/>
  <c r="D4" i="10"/>
  <c r="C4" i="10"/>
  <c r="D3" i="10"/>
  <c r="C3" i="10"/>
  <c r="D70" i="1"/>
  <c r="D57" i="1"/>
  <c r="C57" i="1"/>
  <c r="D44" i="1"/>
  <c r="C44" i="1"/>
  <c r="C142" i="10" l="1"/>
  <c r="C141" i="10"/>
  <c r="C140" i="10"/>
  <c r="C5" i="1"/>
  <c r="D5" i="1"/>
  <c r="C18" i="1"/>
  <c r="C17" i="1"/>
  <c r="C16" i="1"/>
  <c r="C15" i="1"/>
  <c r="C4" i="1"/>
  <c r="D4" i="1"/>
  <c r="D74" i="1" l="1"/>
  <c r="C22" i="1"/>
  <c r="C21" i="1"/>
  <c r="C20" i="1"/>
  <c r="C19" i="1"/>
  <c r="C14" i="1"/>
  <c r="C13" i="1"/>
  <c r="C12" i="1"/>
  <c r="C11" i="1"/>
  <c r="C10" i="1"/>
  <c r="C9" i="1"/>
  <c r="C8" i="1"/>
  <c r="C7" i="1"/>
  <c r="C6" i="1"/>
  <c r="C3" i="1"/>
  <c r="C27" i="1" l="1"/>
  <c r="D69" i="1"/>
  <c r="D56" i="1"/>
  <c r="C56" i="1"/>
  <c r="C26" i="1"/>
  <c r="D9" i="1"/>
  <c r="D54" i="1"/>
  <c r="C54" i="1"/>
  <c r="C120" i="1" l="1"/>
  <c r="C123" i="1"/>
  <c r="D75" i="1" l="1"/>
  <c r="C59" i="1" l="1"/>
  <c r="D58" i="1" l="1"/>
  <c r="C58" i="1"/>
  <c r="C28" i="1" l="1"/>
  <c r="C31" i="1" l="1"/>
  <c r="C60" i="1"/>
  <c r="C53" i="1"/>
  <c r="C55" i="1"/>
  <c r="C51" i="1"/>
  <c r="C49" i="1"/>
  <c r="C48" i="1"/>
  <c r="C47" i="1"/>
  <c r="C46" i="1"/>
  <c r="C45" i="1"/>
  <c r="C43" i="1"/>
  <c r="C38" i="1"/>
  <c r="C37" i="1"/>
  <c r="C36" i="1"/>
  <c r="C35" i="1"/>
  <c r="C34" i="1"/>
  <c r="C33" i="1"/>
  <c r="C32" i="1"/>
  <c r="C30" i="1"/>
  <c r="C29" i="1"/>
  <c r="C25" i="1"/>
  <c r="C24" i="1"/>
  <c r="C52" i="1"/>
  <c r="D48" i="1"/>
  <c r="D3" i="1"/>
  <c r="D8" i="1"/>
  <c r="D11" i="1"/>
  <c r="D12" i="1"/>
  <c r="D19" i="1"/>
  <c r="D20" i="1"/>
  <c r="D21" i="1"/>
  <c r="D120" i="1"/>
  <c r="D62" i="1"/>
  <c r="D55" i="1"/>
  <c r="D85" i="1"/>
  <c r="D24" i="1"/>
  <c r="D46" i="1"/>
  <c r="D61" i="1"/>
  <c r="D53" i="1"/>
  <c r="D33" i="1"/>
  <c r="D124" i="1"/>
  <c r="D122" i="1"/>
  <c r="D121" i="1"/>
  <c r="D119" i="1"/>
  <c r="D113" i="1"/>
  <c r="D112" i="1"/>
  <c r="D111" i="1"/>
  <c r="D110" i="1"/>
  <c r="D115" i="1"/>
  <c r="D114" i="1"/>
  <c r="D109" i="1"/>
  <c r="D108" i="1"/>
  <c r="D107" i="1"/>
  <c r="D106" i="1"/>
  <c r="D105" i="1"/>
  <c r="D104" i="1"/>
  <c r="D103" i="1"/>
  <c r="D102" i="1"/>
  <c r="D101" i="1"/>
  <c r="D100" i="1"/>
  <c r="D99" i="1"/>
  <c r="D98" i="1"/>
  <c r="D97" i="1"/>
  <c r="D96" i="1"/>
  <c r="D95" i="1"/>
  <c r="D94" i="1"/>
  <c r="D93" i="1"/>
  <c r="D92" i="1"/>
  <c r="D90" i="1"/>
  <c r="D89" i="1"/>
  <c r="D88" i="1"/>
  <c r="D87" i="1"/>
  <c r="D86" i="1"/>
  <c r="D84" i="1"/>
  <c r="D83" i="1"/>
  <c r="D82" i="1"/>
  <c r="D81" i="1"/>
  <c r="D80" i="1"/>
  <c r="D77" i="1"/>
  <c r="D73" i="1"/>
  <c r="D68" i="1"/>
  <c r="D67" i="1"/>
  <c r="D66" i="1"/>
  <c r="D71" i="1"/>
  <c r="D60" i="1"/>
  <c r="D51" i="1"/>
  <c r="D49" i="1"/>
  <c r="D47" i="1"/>
  <c r="D45" i="1"/>
  <c r="D43" i="1"/>
  <c r="D37" i="1"/>
  <c r="D41" i="1"/>
  <c r="D40" i="1"/>
  <c r="D39" i="1"/>
  <c r="D36" i="1"/>
  <c r="D38" i="1"/>
  <c r="D34" i="1"/>
  <c r="D31" i="1"/>
  <c r="D32" i="1"/>
  <c r="D30" i="1"/>
  <c r="D29" i="1"/>
  <c r="D25" i="1"/>
</calcChain>
</file>

<file path=xl/comments1.xml><?xml version="1.0" encoding="utf-8"?>
<comments xmlns="http://schemas.openxmlformats.org/spreadsheetml/2006/main">
  <authors>
    <author>%USERNAME%</author>
  </authors>
  <commentList>
    <comment ref="C1" authorId="0" shapeId="0">
      <text>
        <r>
          <rPr>
            <b/>
            <sz val="9"/>
            <color indexed="81"/>
            <rFont val="Tahoma"/>
            <family val="2"/>
          </rPr>
          <t>%USERNAME%:</t>
        </r>
        <r>
          <rPr>
            <sz val="9"/>
            <color indexed="81"/>
            <rFont val="Tahoma"/>
            <family val="2"/>
          </rPr>
          <t xml:space="preserve">
Enter Go Live date and Shut down start time here</t>
        </r>
      </text>
    </comment>
  </commentList>
</comments>
</file>

<file path=xl/comments2.xml><?xml version="1.0" encoding="utf-8"?>
<comments xmlns="http://schemas.openxmlformats.org/spreadsheetml/2006/main">
  <authors>
    <author>Author</author>
  </authors>
  <commentList>
    <comment ref="B1" authorId="0" shapeId="0">
      <text>
        <r>
          <rPr>
            <sz val="9"/>
            <color indexed="81"/>
            <rFont val="Tahoma"/>
            <family val="2"/>
          </rPr>
          <t>Enter the name of the product, application  and/or module associated with the issue.</t>
        </r>
        <r>
          <rPr>
            <sz val="9"/>
            <color indexed="81"/>
            <rFont val="Tahoma"/>
            <family val="2"/>
          </rPr>
          <t xml:space="preserve">
</t>
        </r>
      </text>
    </comment>
    <comment ref="C1" authorId="0" shapeId="0">
      <text>
        <r>
          <rPr>
            <sz val="9"/>
            <color indexed="81"/>
            <rFont val="Tahoma"/>
            <family val="2"/>
          </rPr>
          <t xml:space="preserve">Enter the type of issue.  For example, Pharmacy issue, Lab issue, procedural, resource, or operational.
</t>
        </r>
      </text>
    </comment>
    <comment ref="D1" authorId="0" shapeId="0">
      <text>
        <r>
          <rPr>
            <sz val="9"/>
            <color indexed="81"/>
            <rFont val="Tahoma"/>
            <family val="2"/>
          </rPr>
          <t xml:space="preserve">Complete this column ONLY if this is an issue brought to your attention during Activation/Go Live.
</t>
        </r>
      </text>
    </comment>
    <comment ref="E1" authorId="0" shapeId="0">
      <text>
        <r>
          <rPr>
            <sz val="9"/>
            <color indexed="81"/>
            <rFont val="Tahoma"/>
            <family val="2"/>
          </rPr>
          <t xml:space="preserve">Enter the status of the issue.  For example, “Open” or “Closed.”
</t>
        </r>
      </text>
    </comment>
    <comment ref="F1" authorId="0" shapeId="0">
      <text>
        <r>
          <rPr>
            <sz val="9"/>
            <color indexed="81"/>
            <rFont val="Tahoma"/>
            <family val="2"/>
          </rPr>
          <t xml:space="preserve">Enter the resolution priority for the issue, represented by an alpha legend.  The following four priorities are available:
• </t>
        </r>
        <r>
          <rPr>
            <b/>
            <sz val="9"/>
            <color indexed="81"/>
            <rFont val="Tahoma"/>
            <family val="2"/>
          </rPr>
          <t xml:space="preserve">GLB = Go-Live Blocking. </t>
        </r>
        <r>
          <rPr>
            <sz val="9"/>
            <color indexed="81"/>
            <rFont val="Tahoma"/>
            <family val="2"/>
          </rPr>
          <t xml:space="preserve"> A critical issue needs resolution in order for the client to Go-Live and has a direct impact on the activation date.
• </t>
        </r>
        <r>
          <rPr>
            <b/>
            <sz val="9"/>
            <color indexed="81"/>
            <rFont val="Tahoma"/>
            <family val="2"/>
          </rPr>
          <t>C = Critical.</t>
        </r>
        <r>
          <rPr>
            <sz val="9"/>
            <color indexed="81"/>
            <rFont val="Tahoma"/>
            <family val="2"/>
          </rPr>
          <t xml:space="preserve">  A critical issue needs resolution immediately and has a direct impact on the activation date.
•</t>
        </r>
        <r>
          <rPr>
            <b/>
            <sz val="9"/>
            <color indexed="81"/>
            <rFont val="Tahoma"/>
            <family val="2"/>
          </rPr>
          <t xml:space="preserve"> H = High. </t>
        </r>
        <r>
          <rPr>
            <sz val="9"/>
            <color indexed="81"/>
            <rFont val="Tahoma"/>
            <family val="2"/>
          </rPr>
          <t xml:space="preserve"> A high-priority issue has a direct impact on a milestone, and needs to be resolved in a defined timeframe in order to meet the scheduled milestone date.
• </t>
        </r>
        <r>
          <rPr>
            <b/>
            <sz val="9"/>
            <color indexed="81"/>
            <rFont val="Tahoma"/>
            <family val="2"/>
          </rPr>
          <t>M = Medium.</t>
        </r>
        <r>
          <rPr>
            <sz val="9"/>
            <color indexed="81"/>
            <rFont val="Tahoma"/>
            <family val="2"/>
          </rPr>
          <t xml:space="preserve">  A medium-priority issue has an indirect impact on milestones, and any resolution should be scheduled to fit within project commitments.
• </t>
        </r>
        <r>
          <rPr>
            <b/>
            <sz val="9"/>
            <color indexed="81"/>
            <rFont val="Tahoma"/>
            <family val="2"/>
          </rPr>
          <t>L = Low.</t>
        </r>
        <r>
          <rPr>
            <sz val="9"/>
            <color indexed="81"/>
            <rFont val="Tahoma"/>
            <family val="2"/>
          </rPr>
          <t xml:space="preserve">  A low-priority issue does not have an impact on milestones, and although issues with this status should be resolved, they may be handled at a future time.</t>
        </r>
      </text>
    </comment>
    <comment ref="H1" authorId="0" shapeId="0">
      <text>
        <r>
          <rPr>
            <sz val="9"/>
            <color indexed="81"/>
            <rFont val="Tahoma"/>
            <family val="2"/>
          </rPr>
          <t xml:space="preserve">Enter a short description of the issue.
</t>
        </r>
      </text>
    </comment>
    <comment ref="K1" authorId="0" shapeId="0">
      <text>
        <r>
          <rPr>
            <sz val="9"/>
            <color indexed="81"/>
            <rFont val="Tahoma"/>
            <family val="2"/>
          </rPr>
          <t xml:space="preserve">Enter the name of the individual who identified the issue.
</t>
        </r>
      </text>
    </comment>
    <comment ref="L1" authorId="0" shapeId="0">
      <text>
        <r>
          <rPr>
            <sz val="9"/>
            <color indexed="81"/>
            <rFont val="Tahoma"/>
            <family val="2"/>
          </rPr>
          <t xml:space="preserve">Enter the name of the team or individual responsible for resolving the issue.
</t>
        </r>
      </text>
    </comment>
    <comment ref="M1" authorId="0" shapeId="0">
      <text>
        <r>
          <rPr>
            <sz val="9"/>
            <color indexed="81"/>
            <rFont val="Tahoma"/>
            <family val="2"/>
          </rPr>
          <t xml:space="preserve">Enter the date that the issue needs to be resolved by in order to move forward or prevent delays.
</t>
        </r>
      </text>
    </comment>
    <comment ref="N1" authorId="0" shapeId="0">
      <text>
        <r>
          <rPr>
            <sz val="9"/>
            <color indexed="81"/>
            <rFont val="Tahoma"/>
            <family val="2"/>
          </rPr>
          <t xml:space="preserve">Enter the actual close date of the issue.
</t>
        </r>
      </text>
    </comment>
    <comment ref="O1" authorId="0" shapeId="0">
      <text>
        <r>
          <rPr>
            <sz val="9"/>
            <color indexed="81"/>
            <rFont val="Tahoma"/>
            <family val="2"/>
          </rPr>
          <t>Enter the status, progress and/or resolution of the issue.  Comment should be a one or two word sentence with dates, and can include a history of the issue.</t>
        </r>
      </text>
    </comment>
  </commentList>
</comments>
</file>

<file path=xl/comments3.xml><?xml version="1.0" encoding="utf-8"?>
<comments xmlns="http://schemas.openxmlformats.org/spreadsheetml/2006/main">
  <authors>
    <author>%USERNAME%</author>
  </authors>
  <commentList>
    <comment ref="C1" authorId="0" shapeId="0">
      <text>
        <r>
          <rPr>
            <b/>
            <sz val="9"/>
            <color indexed="81"/>
            <rFont val="Tahoma"/>
            <family val="2"/>
          </rPr>
          <t>%USERNAME%:</t>
        </r>
        <r>
          <rPr>
            <sz val="9"/>
            <color indexed="81"/>
            <rFont val="Tahoma"/>
            <family val="2"/>
          </rPr>
          <t xml:space="preserve">
Enter Go Live date and Shut down start time here</t>
        </r>
      </text>
    </comment>
  </commentList>
</comments>
</file>

<file path=xl/sharedStrings.xml><?xml version="1.0" encoding="utf-8"?>
<sst xmlns="http://schemas.openxmlformats.org/spreadsheetml/2006/main" count="1610" uniqueCount="522">
  <si>
    <t>Resource Name</t>
  </si>
  <si>
    <t>Organization</t>
  </si>
  <si>
    <t>Project Role</t>
  </si>
  <si>
    <t>Office Phone</t>
  </si>
  <si>
    <t>Cell Phone</t>
  </si>
  <si>
    <t>Time Zone</t>
  </si>
  <si>
    <t>Email Address</t>
  </si>
  <si>
    <t>Client Project Team</t>
  </si>
  <si>
    <t>Patsy Floyd</t>
  </si>
  <si>
    <t>Daviess</t>
  </si>
  <si>
    <t>PM</t>
  </si>
  <si>
    <t>812-254-2760 ext 1222</t>
  </si>
  <si>
    <t>270-399-0420</t>
  </si>
  <si>
    <t>EST</t>
  </si>
  <si>
    <t>pfloyd@dchosp.org</t>
  </si>
  <si>
    <t>Debbie Hill</t>
  </si>
  <si>
    <t>Analyst / Builder</t>
  </si>
  <si>
    <t>812-254-2760 ext 1148</t>
  </si>
  <si>
    <t>dhill@dchosp.org</t>
  </si>
  <si>
    <t>Heather Alwell</t>
  </si>
  <si>
    <t>812-254-2760 ext 1209</t>
  </si>
  <si>
    <t>586-522-6190</t>
  </si>
  <si>
    <t>halwell@dchosp.org</t>
  </si>
  <si>
    <t>Rex Fleetwood</t>
  </si>
  <si>
    <t>I.T. Manager</t>
  </si>
  <si>
    <t>812.254-2760 ext 1211</t>
  </si>
  <si>
    <t>812-257-4268</t>
  </si>
  <si>
    <t>rfleetwood@dchosp.org</t>
  </si>
  <si>
    <t>Zach Hopper</t>
  </si>
  <si>
    <t>Technical Resource</t>
  </si>
  <si>
    <t>812-254-2760 ext 1212</t>
  </si>
  <si>
    <t>812-582-1139</t>
  </si>
  <si>
    <t>zhopper@dchosp.org</t>
  </si>
  <si>
    <r>
      <rPr>
        <sz val="20"/>
        <color rgb="FF000000"/>
        <rFont val="Calibri"/>
        <family val="2"/>
      </rPr>
      <t xml:space="preserve">Go-Live Direct Line to call:  </t>
    </r>
    <r>
      <rPr>
        <b/>
        <u val="double"/>
        <sz val="20"/>
        <color rgb="FFFF0000"/>
        <rFont val="Calibri"/>
        <family val="2"/>
      </rPr>
      <t>ext 5483</t>
    </r>
    <r>
      <rPr>
        <sz val="20"/>
        <color rgb="FF000000"/>
        <rFont val="Calibri"/>
        <family val="2"/>
      </rPr>
      <t xml:space="preserve"> (Live)</t>
    </r>
  </si>
  <si>
    <t>Altera Project Team</t>
  </si>
  <si>
    <t>Suhel Sumra</t>
  </si>
  <si>
    <t>Altera</t>
  </si>
  <si>
    <t>Paragon Services PM</t>
  </si>
  <si>
    <t>suhel.sumra@allscripts.com</t>
  </si>
  <si>
    <t>Robert Acevedo</t>
  </si>
  <si>
    <t>Hosting PM</t>
  </si>
  <si>
    <t>robert.acevedo@allscripts.com</t>
  </si>
  <si>
    <t>Heather Rowda</t>
  </si>
  <si>
    <t>Technical Account Manager (TAM)</t>
  </si>
  <si>
    <t>heather.rowda@allscripts.com</t>
  </si>
  <si>
    <t>Kevin Clayton</t>
  </si>
  <si>
    <t>Client Account Manager</t>
  </si>
  <si>
    <t>kevin.clayton@allscripts.com</t>
  </si>
  <si>
    <t>Jim Owens</t>
  </si>
  <si>
    <t>AOE</t>
  </si>
  <si>
    <t>jim.owens@allscripts.com</t>
  </si>
  <si>
    <t>Nikita Mathur</t>
  </si>
  <si>
    <r>
      <t xml:space="preserve">Implementation Consultant - </t>
    </r>
    <r>
      <rPr>
        <b/>
        <sz val="11"/>
        <color rgb="FF000000"/>
        <rFont val="Arial"/>
        <family val="2"/>
      </rPr>
      <t>ORM</t>
    </r>
  </si>
  <si>
    <t>nikita.mathur@allscripts.com</t>
  </si>
  <si>
    <t>Trina Daywalt</t>
  </si>
  <si>
    <r>
      <t xml:space="preserve">Implementation Consultant - </t>
    </r>
    <r>
      <rPr>
        <b/>
        <sz val="11"/>
        <color rgb="FF000000"/>
        <rFont val="Arial"/>
        <family val="2"/>
      </rPr>
      <t>Pharmacy</t>
    </r>
  </si>
  <si>
    <t>trina.daywalt@allscripts.com</t>
  </si>
  <si>
    <r>
      <t xml:space="preserve">Implementation Consultant - </t>
    </r>
    <r>
      <rPr>
        <b/>
        <sz val="11"/>
        <color rgb="FF000000"/>
        <rFont val="Arial"/>
        <family val="2"/>
      </rPr>
      <t>Rules Engine</t>
    </r>
  </si>
  <si>
    <t>Sharon Thomas- Moore</t>
  </si>
  <si>
    <r>
      <t xml:space="preserve">Implementation Consultant - </t>
    </r>
    <r>
      <rPr>
        <b/>
        <sz val="11"/>
        <color rgb="FF000000"/>
        <rFont val="Arial"/>
        <family val="2"/>
      </rPr>
      <t>RCM</t>
    </r>
  </si>
  <si>
    <t>sharon.thomas-moore@allscripts.com</t>
  </si>
  <si>
    <t>Fredy Ortegon</t>
  </si>
  <si>
    <r>
      <t xml:space="preserve">Implementation Consultant - </t>
    </r>
    <r>
      <rPr>
        <b/>
        <sz val="11"/>
        <color rgb="FF000000"/>
        <rFont val="Arial"/>
        <family val="2"/>
      </rPr>
      <t>Gen Finance</t>
    </r>
  </si>
  <si>
    <t>fredy.ortegon@allscripts.com</t>
  </si>
  <si>
    <t>Ketsia Simeus</t>
  </si>
  <si>
    <r>
      <t xml:space="preserve">Implementation Consultant - </t>
    </r>
    <r>
      <rPr>
        <b/>
        <sz val="11"/>
        <color rgb="FF000000"/>
        <rFont val="Arial"/>
        <family val="2"/>
      </rPr>
      <t>Clinical</t>
    </r>
  </si>
  <si>
    <t>ketsia.simeus@allscripts.com</t>
  </si>
  <si>
    <t>Catherine Garner</t>
  </si>
  <si>
    <r>
      <t xml:space="preserve">Implementation Consultant - </t>
    </r>
    <r>
      <rPr>
        <b/>
        <sz val="11"/>
        <color rgb="FF000000"/>
        <rFont val="Arial"/>
        <family val="2"/>
      </rPr>
      <t>Lab/Rad</t>
    </r>
  </si>
  <si>
    <t>catherine.garner@allscripts.com</t>
  </si>
  <si>
    <t>Anita Bennett</t>
  </si>
  <si>
    <r>
      <t xml:space="preserve">Implementation Consultant - </t>
    </r>
    <r>
      <rPr>
        <b/>
        <sz val="11"/>
        <color rgb="FF000000"/>
        <rFont val="Arial"/>
        <family val="2"/>
      </rPr>
      <t>ClinDoc</t>
    </r>
  </si>
  <si>
    <t>anita.bennett@allscripts.com</t>
  </si>
  <si>
    <t>Ashwini Patil</t>
  </si>
  <si>
    <r>
      <t xml:space="preserve">Integration Analyst </t>
    </r>
    <r>
      <rPr>
        <sz val="11"/>
        <color rgb="FFFF0000"/>
        <rFont val="Arial"/>
        <family val="2"/>
      </rPr>
      <t>(On Call)</t>
    </r>
  </si>
  <si>
    <t>ashwini.patil@allscripts.com</t>
  </si>
  <si>
    <t>Fatmata Enyi</t>
  </si>
  <si>
    <t>Implementation Support Consultant (Primary)</t>
  </si>
  <si>
    <t>fatmata.enyi@allscripts.com</t>
  </si>
  <si>
    <t>Courtney Privett</t>
  </si>
  <si>
    <t>Implementation Support Consultant</t>
  </si>
  <si>
    <t>courtney.privett@allscripts.com</t>
  </si>
  <si>
    <t>TBD</t>
  </si>
  <si>
    <t>Hosting Infrastructure / Citrix Engineer</t>
  </si>
  <si>
    <t>Chon Phoung</t>
  </si>
  <si>
    <r>
      <t xml:space="preserve">System Engineer - </t>
    </r>
    <r>
      <rPr>
        <b/>
        <sz val="11"/>
        <color rgb="FF000000"/>
        <rFont val="Arial"/>
        <family val="2"/>
      </rPr>
      <t>Hosting</t>
    </r>
  </si>
  <si>
    <t>chon.phuong@alterahealth.com</t>
  </si>
  <si>
    <t>Nancy Tyree</t>
  </si>
  <si>
    <r>
      <t xml:space="preserve">System Engineer - </t>
    </r>
    <r>
      <rPr>
        <b/>
        <sz val="11"/>
        <color rgb="FF000000"/>
        <rFont val="Arial"/>
        <family val="2"/>
      </rPr>
      <t>Primary (Paragon)</t>
    </r>
  </si>
  <si>
    <t>nancy.tyree@allscripts.com</t>
  </si>
  <si>
    <t>Justin Peterson</t>
  </si>
  <si>
    <r>
      <t xml:space="preserve">System Engineer - </t>
    </r>
    <r>
      <rPr>
        <b/>
        <sz val="11"/>
        <color rgb="FF000000"/>
        <rFont val="Arial"/>
        <family val="2"/>
      </rPr>
      <t>Ancillary (Paragon)</t>
    </r>
  </si>
  <si>
    <t>justin.peterson@alterahealth.com</t>
  </si>
  <si>
    <t>Heather Hosier</t>
  </si>
  <si>
    <t>System Engineer - Post Checkout Support</t>
  </si>
  <si>
    <t>heather.hosier@alterahealth.com</t>
  </si>
  <si>
    <t>Eastern Time Zone</t>
  </si>
  <si>
    <t>Phase</t>
  </si>
  <si>
    <t>Status</t>
  </si>
  <si>
    <t>Approximate Start Time</t>
  </si>
  <si>
    <t>FORMULA</t>
  </si>
  <si>
    <t xml:space="preserve">Estimated Duration </t>
  </si>
  <si>
    <t>Task Name</t>
  </si>
  <si>
    <t>Responsibility</t>
  </si>
  <si>
    <t>Dependency</t>
  </si>
  <si>
    <t>Comments/ Notes</t>
  </si>
  <si>
    <t>Go-Live Prep</t>
  </si>
  <si>
    <t xml:space="preserve">Discuss SSIS data base and custom reports. If site has them they need a backup of the reports and the SQL data base moved over from current prod to pre prod </t>
  </si>
  <si>
    <t>Verify PI Reporting has been tested</t>
  </si>
  <si>
    <t>Discuss plan for Closing jobs:
What time will it be run?
How many jobs will be completed before the downtime?
Will there be any jobs to be completed after the system is back up?</t>
  </si>
  <si>
    <t>Completed</t>
  </si>
  <si>
    <r>
      <t xml:space="preserve">HPF – Transfer FMR – starts at 1am and finishes around 5;15am
MAR – Transfer MedAdmin – starts at 3:15am and finishes around 5am
COE- Transfer CPOE Orders – starts at 1am and finishes in 5-10 minutes
MRR – Transfer MedRecon – starts at 1am and finishes about 1:15am
PAT – Transfer Patient Profile – starts at 7:30am and finishes in a couple minutes
</t>
    </r>
    <r>
      <rPr>
        <b/>
        <sz val="10"/>
        <color rgb="FFFF0000"/>
        <rFont val="Arial"/>
        <family val="2"/>
      </rPr>
      <t xml:space="preserve">
Paragon Tech will run the jobs manually which are not run during closing &amp; will start manually.</t>
    </r>
  </si>
  <si>
    <t>Confirm PACS has been tested and any steps necessary to activate (i.e. rebooting, recycling, etc.) have been added to their live steps.</t>
  </si>
  <si>
    <t>Not Tested</t>
  </si>
  <si>
    <t>To be completed at least 3 weeks prior to activation</t>
  </si>
  <si>
    <t>Confirm whether any additional IT work or upgrades are planned during downtime for the upgrade.</t>
  </si>
  <si>
    <t>No</t>
  </si>
  <si>
    <t>Goal is to not have any additional activities that are not required or related to the upgrade.</t>
  </si>
  <si>
    <t>Set up call with Primary Tech  to compare timing and software, bundles and WI to be installed.  If Remote Hosted, include Hosting PM and Citrix resource.</t>
  </si>
  <si>
    <t>Suhel to check notes for standalone</t>
  </si>
  <si>
    <r>
      <t xml:space="preserve">Open Change Request for Production upgrade in ServiceNow
</t>
    </r>
    <r>
      <rPr>
        <sz val="10"/>
        <color rgb="FFFF0000"/>
        <rFont val="Arial"/>
        <family val="2"/>
      </rPr>
      <t>(Chon will make sure blackout is in place when putting it in change request)</t>
    </r>
  </si>
  <si>
    <t>Chon Phuong</t>
  </si>
  <si>
    <t>Chon will have RFC by 8/5/2022</t>
  </si>
  <si>
    <t>Go Live Prep</t>
  </si>
  <si>
    <t>Confirm the Citrix Receiver version on the client devices are aligned with Paragon requirements.  (See Hardware requirements document from Altera Central.)</t>
  </si>
  <si>
    <t>Client</t>
  </si>
  <si>
    <t>Not upgraded</t>
  </si>
  <si>
    <t>Still working on it.</t>
  </si>
  <si>
    <t>Client to Ensure they have access to all areas that have tracking boards - will need to power off before the upgrade starts</t>
  </si>
  <si>
    <t>Needed for shutting down tracking boards if customers have tracking boards set to auto-login; otherwise, they will log right back in.</t>
  </si>
  <si>
    <t>Review standalone fix list and record actual installs to those delivered. Provide final list to Primary  Tech. Confirm the list with the Client as well.</t>
  </si>
  <si>
    <t xml:space="preserve">Complete at least 2 weeks prior to Upgrade, no later than 4 business days prior to upgrade. </t>
  </si>
  <si>
    <t xml:space="preserve">Review the following with Client to make sure they review prior to upgrade (confirmation of these are tasks on day of live)
•   Any 3rd party software that is used to monitor and/or track database schema changes, performance or other types of changes or monitoring should be disabled and software is not present in memory during the upgrade processes. Likewise, if there are performance issues occurring these tools should be disabled completely while Altera resources are reviewing these events. 
•   Any backup processes that will automatically execute during the same time as the upgrade should be reviewed to determine if the process could be scheduled before or after the upgrade is completed. These processes may introduce a performance degradation related to SAN I/O. 
</t>
  </si>
  <si>
    <t>Not Applicable</t>
  </si>
  <si>
    <t>Remind client that all PhysDoc documents in the Physician WorkQueues must be addressed prior to downtime.</t>
  </si>
  <si>
    <t>In Progress</t>
  </si>
  <si>
    <t>If new ClinDoc implementation</t>
  </si>
  <si>
    <t>Remind client that if live on v20 ClinDoc notes need to be closed prior to the upgrade or client will not be able to access post live.</t>
  </si>
  <si>
    <t>Remind client that FDB Inventory should be cleaned up prior to live with FDB Cloud Connector</t>
  </si>
  <si>
    <t>Latest FDB update will be done in</t>
  </si>
  <si>
    <t>If the client has Zetafax, they should clean out the print queue before the upgrade. If this is not done, and there are issues with the Zetafax printer, the queue will need to be cleared.</t>
  </si>
  <si>
    <t>Not upgraded yet to 17.5</t>
  </si>
  <si>
    <t xml:space="preserve">If client utilizes Imprivata, the client will need to verify on the local browser that they are not using the save login info with Auto Load function. The system tries the browser login and then the Imprivata login and they butt heads. </t>
  </si>
  <si>
    <t xml:space="preserve"> </t>
  </si>
  <si>
    <t>Ensure there is adequate space for database growth during the upgrade (check the available space a few days before the live upgrade).  This check should look at all servers including the Report Server.</t>
  </si>
  <si>
    <t xml:space="preserve">Complete at least 1 week prior to Upgrade. 
There should be enough LUN storage allocated for 25% growth for both Production and Report DBs.  If the database is configured to auto-grow and the database maximum size will accommodate up to 25% growth, this should be fine.  .  
</t>
  </si>
  <si>
    <t>Communicate go-live procedures to end user groups: When to begin using system, who to call for help, etc.</t>
  </si>
  <si>
    <t>Client / Suhel Sumra</t>
  </si>
  <si>
    <t>Complete at least 1 week prior to Upgrade</t>
  </si>
  <si>
    <t>Help Desk Preparedness - Help Desk trained and/or instructed on who to call for what types of issues. Help Desk has who to call list, Help Desk numbers provided, issue tracking procedures in place.</t>
  </si>
  <si>
    <t>Determine if client has a fully qualified AD users group for validation</t>
  </si>
  <si>
    <t>Hosting (Citrix Resource)
Robert Acevedo</t>
  </si>
  <si>
    <t xml:space="preserve">Milestone </t>
  </si>
  <si>
    <t>Milestone - Day of Go Live Activities</t>
  </si>
  <si>
    <t>Day of Go Live</t>
  </si>
  <si>
    <t>1 hr</t>
  </si>
  <si>
    <t>Check PIU to OneContent queues to ensure there is no backlog.  Restart anything as necessary.</t>
  </si>
  <si>
    <t>This is important if the client is switching to new OneContent servers, if not remove this task</t>
  </si>
  <si>
    <t>3 hrs</t>
  </si>
  <si>
    <t>All business operations complete (Financial and Business office)</t>
  </si>
  <si>
    <t>Confirm providers have addressed all PhysDoc documents in their workqueues</t>
  </si>
  <si>
    <t>If new ClinDoc implementation.</t>
  </si>
  <si>
    <t>Copy ClinDoc templates to a shared location for publishing in Production post-upgrade</t>
  </si>
  <si>
    <t>15 mins</t>
  </si>
  <si>
    <t>Confirm any 3rd party software that is used to monitor and/or track database schema changes, performance or other types of changes or monitoring should be disabled and software is not present in memory during the upgrade processes. Likewise, if there are performance issues occurring these tools should be disabled completely while Altera resources are reviewing these events</t>
  </si>
  <si>
    <t>Hosting / NA</t>
  </si>
  <si>
    <t>Print out orders for in-house patients if necessary</t>
  </si>
  <si>
    <t>Follow your normal downtime process; Customer determines duration.</t>
  </si>
  <si>
    <t>Prepare for downtime.  Print Census etc. and distribute to support downtime.</t>
  </si>
  <si>
    <t>2 hrs</t>
  </si>
  <si>
    <t xml:space="preserve">Generate eMAR Backups </t>
  </si>
  <si>
    <r>
      <t xml:space="preserve">Automatic eMars - will have already processed automatically, this step is printing of hard copy for staff prior to prepare for downtime. </t>
    </r>
    <r>
      <rPr>
        <b/>
        <sz val="10"/>
        <color rgb="FFFF0000"/>
        <rFont val="Arial"/>
        <family val="2"/>
      </rPr>
      <t>*Time so this step is finished before system shutdown</t>
    </r>
  </si>
  <si>
    <t>Nursing Staff to print out EMARs for patients</t>
  </si>
  <si>
    <t>Client - Nursing Staff</t>
  </si>
  <si>
    <t xml:space="preserve">Confirm no queued messages to One Content in Paragon print routing.  </t>
  </si>
  <si>
    <t>Put dispensing machines on override</t>
  </si>
  <si>
    <t>Client - Pharmacy</t>
  </si>
  <si>
    <t>Needs to be timed so it completes prior to Shutdown</t>
  </si>
  <si>
    <t>Complete Full database back up</t>
  </si>
  <si>
    <t>Remote Hosting DBA Team</t>
  </si>
  <si>
    <t>Go-Live Shutdown</t>
  </si>
  <si>
    <t>5 mins</t>
  </si>
  <si>
    <t xml:space="preserve">Start manual census - downtime </t>
  </si>
  <si>
    <t>Manual procedure to handle ADTs, Customer to follow internal process</t>
  </si>
  <si>
    <t xml:space="preserve">Tracking Boards - log out both ER and ORM </t>
  </si>
  <si>
    <t xml:space="preserve"> (This step must be completed if customers have tracking boards set to auto-login; otherwise, they will log right back in after they are removed from the system)</t>
  </si>
  <si>
    <t>Closing starts automatically- verify closing is running</t>
  </si>
  <si>
    <t>(This may vary per Customer site, i.e. PSO, PSR &amp; PSL may typically start before midnight. If Customer wants to change the time, will require discussing options and changing the plan.)</t>
  </si>
  <si>
    <t>Open Conference Bridge - Altera Teams Meeting and Chat</t>
  </si>
  <si>
    <t>Create Client Meeting and Chat as well as Internal Altera Chat</t>
  </si>
  <si>
    <t>30 mins</t>
  </si>
  <si>
    <t xml:space="preserve">Verify Closing has completed thru job number 3. Disable daily closing windows scheduled tasks. </t>
  </si>
  <si>
    <t>Paragon Tech</t>
  </si>
  <si>
    <t>Obtain approval from Client ready to start</t>
  </si>
  <si>
    <t>closing completion thru job 3</t>
  </si>
  <si>
    <t>Milestone - Go Live Shutdown</t>
  </si>
  <si>
    <t>Verify all users have logged out or remove logins.</t>
  </si>
  <si>
    <t>Citrix Resource</t>
  </si>
  <si>
    <t>Stop interface. Verify all interfaces stay logged off and do not try to connect to Paragon. Interface transactions will queue.</t>
  </si>
  <si>
    <t>Shut down the Web Server, NTIER, Reports, Rules Engine.</t>
  </si>
  <si>
    <t>Shut down Processor PC and closing PC's</t>
  </si>
  <si>
    <t>10 mins</t>
  </si>
  <si>
    <t>Set the database flag to lock out the users.   Kick the users off at this time.</t>
  </si>
  <si>
    <t>Complete final transaction Log</t>
  </si>
  <si>
    <t>Needed if full backup is run before all users are off the system</t>
  </si>
  <si>
    <t>Verify all Applications are closed and logged out.</t>
  </si>
  <si>
    <t>Milestone - Upgrade Begins</t>
  </si>
  <si>
    <t>Upgrade</t>
  </si>
  <si>
    <t>1. Upgrades LIVE Paragon Database (Include Payroll DB if applicable)
2. For all inplace upgrades (no new hardware), the ancillary servers will all be rebooted during the upgrade by the Ancillary Tech as the servers are upgraded.
Update steps above to accurately reflect your upgrade</t>
  </si>
  <si>
    <t>Primary Tech</t>
  </si>
  <si>
    <t>Nancy will determine the approximate time &amp; let us know.</t>
  </si>
  <si>
    <t>Publish (permanent) URL via Citrix in Live</t>
  </si>
  <si>
    <t>Remote Hosting Citrix Engineer</t>
  </si>
  <si>
    <t>Citrix server - Load all client software components, including Team Notes Form Editor, XPS Viewer - confirm paragon.ini file is correct</t>
  </si>
  <si>
    <t>Remote Hosting Citrix Engineer (Hosted)</t>
  </si>
  <si>
    <t xml:space="preserve">Begin as soon as all users are out of Paragon. </t>
  </si>
  <si>
    <t>Reboot Citrix Servers</t>
  </si>
  <si>
    <r>
      <t xml:space="preserve">Upgrade Closing PC, Processor PCs </t>
    </r>
    <r>
      <rPr>
        <sz val="10"/>
        <color rgb="FFFF0000"/>
        <rFont val="Arial"/>
        <family val="2"/>
      </rPr>
      <t xml:space="preserve">
</t>
    </r>
    <r>
      <rPr>
        <sz val="10"/>
        <rFont val="Arial"/>
        <family val="2"/>
      </rPr>
      <t>(confirm the Adobe Distiller has been started on closing PCH with upgrade complete)</t>
    </r>
  </si>
  <si>
    <t>Paragon Tech (Hosted)</t>
  </si>
  <si>
    <t>Upgrade MS Word 2016 on Ntier and Processor PCs</t>
  </si>
  <si>
    <t>Remote Hosting HIE (Hosted)</t>
  </si>
  <si>
    <t>Install appropriate Microsoft Edge version on Closing PC and all Processor PCs (any workstation with Paragon installed)</t>
  </si>
  <si>
    <t>Refer to Release Guide</t>
  </si>
  <si>
    <t>Load Citrix Receiver Version on all Client devices.</t>
  </si>
  <si>
    <t>XenApp 1912 LTSR 
Recommended
XenApp 7.15 LTSR supported</t>
  </si>
  <si>
    <t>Upgrade CDI Smartlinx to v9</t>
  </si>
  <si>
    <t>If not already this version.</t>
  </si>
  <si>
    <t xml:space="preserve">Closing PC - make sure all Windows Scheduled Tasks point to the correct software folder </t>
  </si>
  <si>
    <t>Pargaon Tech (Remote Hosted)</t>
  </si>
  <si>
    <t>Paragon Techs perform system Checkout</t>
  </si>
  <si>
    <t>Upgrade LIVE completes</t>
  </si>
  <si>
    <t>Test Citrix login with URL in Live</t>
  </si>
  <si>
    <t>Reboot the Live Database Server
If any changes made to Report or Audit Server during Upgrade then those also need to be rebooted.</t>
  </si>
  <si>
    <t>Milestone - Upgrade Finishes, System Start Up Begins</t>
  </si>
  <si>
    <t>System Start Up</t>
  </si>
  <si>
    <t>Altera IC's begin checkout</t>
  </si>
  <si>
    <t>Altera IC's</t>
  </si>
  <si>
    <t>Start up Interface services with Client approval</t>
  </si>
  <si>
    <t>Start up Paragon Image Upload service with Client approval</t>
  </si>
  <si>
    <t xml:space="preserve">Startup Processor PC </t>
  </si>
  <si>
    <t>Startup Processor Print Spooler</t>
  </si>
  <si>
    <t>Enable Validation AD Group for validation</t>
  </si>
  <si>
    <t xml:space="preserve">Validation of application launches </t>
  </si>
  <si>
    <t xml:space="preserve">Client
</t>
  </si>
  <si>
    <t>Import PhysDoc Macros for ClinDoc</t>
  </si>
  <si>
    <t>If new ClinDoc Implementation</t>
  </si>
  <si>
    <t>Downtime Build</t>
  </si>
  <si>
    <t>Analysts - Update database with any table changes .  
***If changes are not in the current LIVE database, they will not be there at Go-LIVE.  Any build done in TEST that is needed in Production will have to be rebuilt during this step. 
Clinical Doc Note Types - Acute; Clin Doc Invalidation Reasons; ILE Document Sets (ClinDoc); WSS updates</t>
  </si>
  <si>
    <t xml:space="preserve">* Dependency Validation of application launches </t>
  </si>
  <si>
    <t>Import Clindoc Templates and Activate in OBS Manager</t>
  </si>
  <si>
    <t>If new CllinDoc Templates</t>
  </si>
  <si>
    <t>(After Clindoc Templates are imported) Run IIS reset</t>
  </si>
  <si>
    <t xml:space="preserve">Client Checkout 
 Client team performs app check out once notified apps are available </t>
  </si>
  <si>
    <t>Super Users are cleared to log in to do a quick validation</t>
  </si>
  <si>
    <t>Checkout</t>
  </si>
  <si>
    <t>Log into any of the devices and start any necessary apps/services that require manual intervention (e.g. DataCaptor, Pharmacy FAX Imaging, etc.)</t>
  </si>
  <si>
    <t xml:space="preserve">Client </t>
  </si>
  <si>
    <t>Reboot the Domain Controllers, especially if using Imprivata, after the upgrade has been completed.</t>
  </si>
  <si>
    <t>Clear ALL Cache before beginning checkout</t>
  </si>
  <si>
    <t xml:space="preserve">Verify reports are printing and populating </t>
  </si>
  <si>
    <t xml:space="preserve">Clinical Care Station - Review </t>
  </si>
  <si>
    <t>General Ledger - Review</t>
  </si>
  <si>
    <t>Accounts Payable - Review</t>
  </si>
  <si>
    <t>Materials Management - Review</t>
  </si>
  <si>
    <t>Fixed Assets - Review</t>
  </si>
  <si>
    <t>Medical Records - Review</t>
  </si>
  <si>
    <t xml:space="preserve">Medical Records - create CCDA from medical records. </t>
  </si>
  <si>
    <t xml:space="preserve">Validate coding - transactions are crossing from 3M to Paragon </t>
  </si>
  <si>
    <t>Validate that PIU documents are coming into One Content.</t>
  </si>
  <si>
    <t>Call the Registration dept to complete a registration on a LIVE patient.   Get pt name, Acct # and MRN.  Email this information to the validation team.</t>
  </si>
  <si>
    <t>Validate that a provider can place an electronic prescription</t>
  </si>
  <si>
    <t>45 mins</t>
  </si>
  <si>
    <t>Interface Validation</t>
  </si>
  <si>
    <t xml:space="preserve">Validate inbound and outbound connections are functional </t>
  </si>
  <si>
    <t>Validate ADT transactions are crossing to downstream systems</t>
  </si>
  <si>
    <t>Validate PCH is functional:</t>
  </si>
  <si>
    <t>Clinical Care Station - Add Patient Education/Validate patient education posting in patient profile.</t>
  </si>
  <si>
    <t>Registration - Facesheets printing</t>
  </si>
  <si>
    <t>Validate ILE scanning is functional - contact Registration and ask them to try the ILE scanning.</t>
  </si>
  <si>
    <t>Order Management- Review</t>
  </si>
  <si>
    <t>Validate all integration points, Eligibility, ….</t>
  </si>
  <si>
    <t>20 mins</t>
  </si>
  <si>
    <t>Validate orders are crossing to Pharmacy</t>
  </si>
  <si>
    <t>Radiology &amp; PACS launch Validation</t>
  </si>
  <si>
    <t>Forms routing is validated - Lab labels and registration packets printing</t>
  </si>
  <si>
    <t>Operating Room Management- Review</t>
  </si>
  <si>
    <t>Pharmacy- Review</t>
  </si>
  <si>
    <t>Medication Administration- Review</t>
  </si>
  <si>
    <t>Validate rules are firing- rules engine</t>
  </si>
  <si>
    <t>PCH - One Content med records - Review</t>
  </si>
  <si>
    <t>Validate Phy doc records flow over to OneContent</t>
  </si>
  <si>
    <t>Validate inbound and outbound CCD</t>
  </si>
  <si>
    <t xml:space="preserve">Patient Management - Review </t>
  </si>
  <si>
    <t xml:space="preserve">Resource Scheduling - Review </t>
  </si>
  <si>
    <t xml:space="preserve">Validate Paragon Connect Service is processing transactions </t>
  </si>
  <si>
    <t>Backload</t>
  </si>
  <si>
    <r>
      <t>Back loading Reg/Sched - enter all of the inpatient ADTs for the current system date before running closing</t>
    </r>
    <r>
      <rPr>
        <b/>
        <sz val="10"/>
        <color rgb="FFFF0000"/>
        <rFont val="Arial"/>
        <family val="2"/>
      </rPr>
      <t>*</t>
    </r>
    <r>
      <rPr>
        <b/>
        <u/>
        <sz val="10"/>
        <color rgb="FFFF0000"/>
        <rFont val="Arial"/>
        <family val="2"/>
      </rPr>
      <t>CRITICAL TASK</t>
    </r>
  </si>
  <si>
    <t>Need to verify with customer how long this step will take</t>
  </si>
  <si>
    <t>Enter downtime patient documentation (Pharmacy, Nursing, etc.)
Document in patient profile &gt;allergies, home meds, advanced directive, family history, social history</t>
  </si>
  <si>
    <t>Milestone - Paragon - Allow all users access /Transition to support</t>
  </si>
  <si>
    <t xml:space="preserve">Go Live </t>
  </si>
  <si>
    <t>TBD *See task</t>
  </si>
  <si>
    <t xml:space="preserve">If applicable, complete remaining daily Closing jobs (time needs to be decided during activation planning meetings and manually adjusted in the plan) </t>
  </si>
  <si>
    <t>Enable All User Community Users Icon for PROD</t>
  </si>
  <si>
    <t>Allow all users access</t>
  </si>
  <si>
    <t>Post Go Live</t>
  </si>
  <si>
    <t xml:space="preserve"> Support Go-Live Activities</t>
  </si>
  <si>
    <t>Altera Team / Hosting PM / 
Hosting Citrix Engineer</t>
  </si>
  <si>
    <r>
      <t xml:space="preserve">Ensure nightly closing runs properly </t>
    </r>
    <r>
      <rPr>
        <sz val="10"/>
        <color rgb="FFFF0000"/>
        <rFont val="Arial"/>
        <family val="2"/>
      </rPr>
      <t>(On next business day) at 9AM</t>
    </r>
  </si>
  <si>
    <r>
      <t xml:space="preserve">Validate client backup procedures are running properly  </t>
    </r>
    <r>
      <rPr>
        <sz val="10"/>
        <color rgb="FFFF0000"/>
        <rFont val="Arial"/>
        <family val="2"/>
      </rPr>
      <t>(On  next business day ) at 9AM</t>
    </r>
  </si>
  <si>
    <t>Client (on Prem) / Altera Hosting PM (Hosted)</t>
  </si>
  <si>
    <t>Post Go-Live Problem Resolution (Daily until Transition)</t>
  </si>
  <si>
    <t>All</t>
  </si>
  <si>
    <t>Transition to National Support</t>
  </si>
  <si>
    <t>End of day for Paragon applications except ClinDoc if net new ClinDoc implementation.</t>
  </si>
  <si>
    <t>Drop Down</t>
  </si>
  <si>
    <t>4 hrs</t>
  </si>
  <si>
    <t>5 hrs</t>
  </si>
  <si>
    <t>6 hrs</t>
  </si>
  <si>
    <t>7 hrs</t>
  </si>
  <si>
    <t>8 hrs</t>
  </si>
  <si>
    <t>9 hrs</t>
  </si>
  <si>
    <t>10 hrs</t>
  </si>
  <si>
    <t>Topic</t>
  </si>
  <si>
    <t>Response</t>
  </si>
  <si>
    <t>Notes</t>
  </si>
  <si>
    <t>Are Certificates current and bound?</t>
  </si>
  <si>
    <t>Done</t>
  </si>
  <si>
    <t> </t>
  </si>
  <si>
    <t>Is there a non-standard backup process in place, e.g., VEEAM?</t>
  </si>
  <si>
    <t>Hosting client, standard back-up process (VEEAM)</t>
  </si>
  <si>
    <t>What version is ZetaFax?</t>
  </si>
  <si>
    <t>17.1.1206</t>
  </si>
  <si>
    <t>Not on Supported Version</t>
  </si>
  <si>
    <t>Is there a new Patient Education server with a BDI feed to OneContent?</t>
  </si>
  <si>
    <t>Browser selected for Clinicals?</t>
  </si>
  <si>
    <t>Edge</t>
  </si>
  <si>
    <r>
      <t>Confirming Use and Testing of Key Apps &amp; 3</t>
    </r>
    <r>
      <rPr>
        <b/>
        <vertAlign val="superscript"/>
        <sz val="10"/>
        <color rgb="FF000000"/>
        <rFont val="Calibri"/>
        <family val="2"/>
        <charset val="1"/>
      </rPr>
      <t>rd</t>
    </r>
    <r>
      <rPr>
        <b/>
        <sz val="10"/>
        <color rgb="FF000000"/>
        <rFont val="Calibri"/>
        <family val="2"/>
        <charset val="1"/>
      </rPr>
      <t xml:space="preserve"> Party Software (Some Located on Pre-Req Checklist)</t>
    </r>
  </si>
  <si>
    <t>Any issue with the Lab processor?</t>
  </si>
  <si>
    <t>Any issue with nightly closing?</t>
  </si>
  <si>
    <t>Aware and trained on the new Patient Discharge Instructions process?</t>
  </si>
  <si>
    <t>Yes</t>
  </si>
  <si>
    <t>OneContent Pharmacy Fax Imaging (Backoffice Baseline)?</t>
  </si>
  <si>
    <t>Using Unified Task List? (OneContent)</t>
  </si>
  <si>
    <t>Using Imprivata? Which version?</t>
  </si>
  <si>
    <t>Using Nuance Dragon or MModel? Which version?</t>
  </si>
  <si>
    <t>Nuance</t>
  </si>
  <si>
    <t>Version:</t>
  </si>
  <si>
    <t>Tested Direct Messaging, TEST and LIVE?</t>
  </si>
  <si>
    <t>Tested in Test environment</t>
  </si>
  <si>
    <t>Tested PACS? Launch from PCH?</t>
  </si>
  <si>
    <t>No Test environment</t>
  </si>
  <si>
    <t>Using CarePort?</t>
  </si>
  <si>
    <t>Was the DNS Request made for HW Migration?</t>
  </si>
  <si>
    <t>Does the customer use IMS?</t>
  </si>
  <si>
    <t>Not Sure</t>
  </si>
  <si>
    <t>Need to check &amp; confirm</t>
  </si>
  <si>
    <t>Using Clinician Mobile?</t>
  </si>
  <si>
    <t>Downtime Registration being used for Activation?</t>
  </si>
  <si>
    <t>Using Altera Compliance Advisor?</t>
  </si>
  <si>
    <t>Clinic Integration?</t>
  </si>
  <si>
    <t>Is the customer multi-facility? (More than 1 registering organization)</t>
  </si>
  <si>
    <t>Is the customer multi-corporation? (General Financials)</t>
  </si>
  <si>
    <t>Use FollowMyHealth?</t>
  </si>
  <si>
    <t>If new hardware, was a case entered for FMH support to cutover to new servers at live?</t>
  </si>
  <si>
    <t>Use FHIR and connected to MyLinks?</t>
  </si>
  <si>
    <t>Did use in the past but not sure if this is being used currently.</t>
  </si>
  <si>
    <t>Does the customer have Paragon Practice Management</t>
  </si>
  <si>
    <t>Have reports been tested and working? (Daily, weekly reports, PCH Reports)</t>
  </si>
  <si>
    <t>Not tested all the repports.</t>
  </si>
  <si>
    <t>Domain</t>
  </si>
  <si>
    <r>
      <t xml:space="preserve">Day 1: Go Live Support – From Users Online to 5pm Eastern first day
</t>
    </r>
    <r>
      <rPr>
        <b/>
        <sz val="11"/>
        <color rgb="FFFF0000"/>
        <rFont val="Calibri"/>
        <family val="2"/>
      </rPr>
      <t>08/10/2022</t>
    </r>
  </si>
  <si>
    <t>Day 1: First night of Go Live, 5 PM -  8 AM</t>
  </si>
  <si>
    <r>
      <t xml:space="preserve">Day 2: Second day Go Live, 8 AM – 5 PM
</t>
    </r>
    <r>
      <rPr>
        <b/>
        <sz val="11"/>
        <color rgb="FFFF0000"/>
        <rFont val="Calibri"/>
        <family val="2"/>
      </rPr>
      <t>08/11/2023</t>
    </r>
  </si>
  <si>
    <t>Day 2: Second night Go Live, 5 PM - 8 AM</t>
  </si>
  <si>
    <r>
      <t xml:space="preserve">Day 3: Third day Go Live, 8 AM – 5 PM
</t>
    </r>
    <r>
      <rPr>
        <b/>
        <sz val="11"/>
        <color rgb="FFFF0000"/>
        <rFont val="Calibri"/>
        <family val="2"/>
      </rPr>
      <t>08/12/2022</t>
    </r>
  </si>
  <si>
    <t>Day 3: Third night Go Live</t>
  </si>
  <si>
    <t>Project Manager</t>
  </si>
  <si>
    <t xml:space="preserve">Suhel Sumra </t>
  </si>
  <si>
    <t>Support</t>
  </si>
  <si>
    <t>Transitioned to Support</t>
  </si>
  <si>
    <t>ClinDoc IC</t>
  </si>
  <si>
    <t>CRITICAL Cases only to Support</t>
  </si>
  <si>
    <t>Clinical IC</t>
  </si>
  <si>
    <t>ORM IC</t>
  </si>
  <si>
    <t>Lab/Rad IC</t>
  </si>
  <si>
    <t>Catherine Garner (On Call)</t>
  </si>
  <si>
    <t>RevCycle IC</t>
  </si>
  <si>
    <t>Sharon Thomas-Moore</t>
  </si>
  <si>
    <t>Gen Fncl IC</t>
  </si>
  <si>
    <t>Pharmacy IC &amp; Rules Engine</t>
  </si>
  <si>
    <t>Interface Analyst</t>
  </si>
  <si>
    <t>Ashwini Patil (On Call)</t>
  </si>
  <si>
    <t>Tech Post Live</t>
  </si>
  <si>
    <t>WI</t>
  </si>
  <si>
    <t>Description</t>
  </si>
  <si>
    <t>Case #</t>
  </si>
  <si>
    <t>Delivered to TEST</t>
  </si>
  <si>
    <t>Installed in PROD</t>
  </si>
  <si>
    <t>WI769726</t>
  </si>
  <si>
    <t>During a Discharge Med Recon if an Inpatient Order is continued, it will display twice on the PCH sidebar with incorrect frequencies. The data in the Home Medication table is correct however due to the Stored Procedure calling sidebar data it is displayed wrong.</t>
  </si>
  <si>
    <t>Date Opened</t>
  </si>
  <si>
    <t>Product, App, and/or Module</t>
  </si>
  <si>
    <t>Category</t>
  </si>
  <si>
    <t>Activation Related     (Y only)</t>
  </si>
  <si>
    <t>Priority</t>
  </si>
  <si>
    <t>Enhancement (Y/N)</t>
  </si>
  <si>
    <t>Issue Description</t>
  </si>
  <si>
    <t>Client Case # (if applicable)</t>
  </si>
  <si>
    <t>Allscripts Case #</t>
  </si>
  <si>
    <t>Originated by</t>
  </si>
  <si>
    <t>Assigned to</t>
  </si>
  <si>
    <t>Expected Resolution Date</t>
  </si>
  <si>
    <t>Closed Date (date only)</t>
  </si>
  <si>
    <t>Status Update/Comments/Resolution</t>
  </si>
  <si>
    <t>Lessons Learned from other Clients that has gone LIVE with Paragon v20.1</t>
  </si>
  <si>
    <t>#</t>
  </si>
  <si>
    <t>Case / KB</t>
  </si>
  <si>
    <t>Project Managers</t>
  </si>
  <si>
    <t>N/A</t>
  </si>
  <si>
    <t>Project had 3 project managers over the course of the project.</t>
  </si>
  <si>
    <t>Rules Engine</t>
  </si>
  <si>
    <t>KB1519219</t>
  </si>
  <si>
    <t>Rules Engine post installation steps were not completed.  The vocabularies and policies import should be completed during validation. (Paragon.Rule.Deployment.exe - need updated vocabularies and policies loaded
C:\Program Files\Allscripts\Paragon BizTalk Rules\Paragon.Rule.Deployment.exe</t>
  </si>
  <si>
    <t>Automate to check # of rules built in test match live.</t>
  </si>
  <si>
    <t>FDB</t>
  </si>
  <si>
    <t>KB1543829</t>
  </si>
  <si>
    <t>FDB Inventory should be cleaned up prior to live with FDB Cloud Connector</t>
  </si>
  <si>
    <t>Found post live</t>
  </si>
  <si>
    <t>Custom Reports</t>
  </si>
  <si>
    <t>If the client has any custom reports, they should run them against the report server to validate.   Western Reserve did not test, and when we went live the custom report DB file that holds the custom reports was not there and it would not work. Hosting is still working on this issue.</t>
  </si>
  <si>
    <t>Client / Altera</t>
  </si>
  <si>
    <t>Tasks were missed in the project plan. With new hardware, every report needs to be pointed to new instance.  Testing custom reports should be part of every upgrade.</t>
  </si>
  <si>
    <t>ClinDoc</t>
  </si>
  <si>
    <t>ClinDoc notes need to be closed prior to the upgrade or client will not be able to access post live.</t>
  </si>
  <si>
    <t>Zetafax</t>
  </si>
  <si>
    <t>Need to clear the Zetafax queue prior to downtime.</t>
  </si>
  <si>
    <t>Imprivata</t>
  </si>
  <si>
    <t xml:space="preserve">Setting on the local workstation </t>
  </si>
  <si>
    <t>3rd Party</t>
  </si>
  <si>
    <t>Client must coordinate the upgrade testing and live with all 3rd Party applications.</t>
  </si>
  <si>
    <t>Specifically Change Healthcare needs to be notified a week in advance.  They need to point to new IP address and open firewalls.</t>
  </si>
  <si>
    <t>Mobile Apps</t>
  </si>
  <si>
    <t>Both Paragon Clinician Mobile and Paragon Mobile Specimen Collenction will use new URLs when new hardware is part of the upgrade.  These URLs should be tested and rolled out to end users.</t>
  </si>
  <si>
    <t>TC's need to provide URLs as soon as environments are built.  Providers need to put new URL in their phone.  This needs to be tested.  Add to activation and project plans.</t>
  </si>
  <si>
    <t>Lab Application</t>
  </si>
  <si>
    <t xml:space="preserve">Client has experienced extreme slowness with the lab application as well as deadlocks. 
o Found blocking on the DB that they are still trying to track down
o Found multiple stored procedures that have had to be recompiled
o Changes to Gandalf that were needed </t>
  </si>
  <si>
    <t>Development.  It is being backported to PR1 and PR2.  Will be GA with PR3.</t>
  </si>
  <si>
    <t>Webview2 Install</t>
  </si>
  <si>
    <t xml:space="preserve">Webview2 install was missed - add check list of servers to check out for Paraogn Tech </t>
  </si>
  <si>
    <t xml:space="preserve">Altera </t>
  </si>
  <si>
    <t>Anything that  has Paragon loaded should have WebView2 loaded.  Validate with Citrix.</t>
  </si>
  <si>
    <t xml:space="preserve">General Ledger </t>
  </si>
  <si>
    <t xml:space="preserve">if site is hosted, KMS license installed from the client provides version of Excel to be used in citrix. Errors can occur if the end users trys to use a different version </t>
  </si>
  <si>
    <t>Hosted clients only</t>
  </si>
  <si>
    <t xml:space="preserve">ClinDoc </t>
  </si>
  <si>
    <t xml:space="preserve">Signed Clindoc notes are not making it to Image Routing to go to One Content – Trina found that they actually had to go in and print a note for it to then started going to OC. Trina should have this on her list. </t>
  </si>
  <si>
    <t>Check with Trina for details.</t>
  </si>
  <si>
    <t xml:space="preserve">CCS </t>
  </si>
  <si>
    <t>Assessment error – libParagonReports – Shari found Parreport datasource Connection string by adding - ApplicationIntent=READONLY and Shari unchecked 'Log in using these credentials, but then try to impersonate the user viewing the report' From SDS_PARREPORT.</t>
  </si>
  <si>
    <t>Check with Shari - is this just WRH or all clients for 22.x?</t>
  </si>
  <si>
    <t xml:space="preserve">Hosting </t>
  </si>
  <si>
    <t>HIE verify all new servers are in CyberArk and your clients can log into them.</t>
  </si>
  <si>
    <t xml:space="preserve">Altera Hosting </t>
  </si>
  <si>
    <t>Hosted clients only. Add to activation plan.</t>
  </si>
  <si>
    <t xml:space="preserve">HIE to power off all old servers from previous version </t>
  </si>
  <si>
    <t xml:space="preserve">HIE should send all firewall changes for the new servers to be duplicated. Examples: DI, GHX, other 3rd party vendors. Client should validate in pre-prod that all connections complete </t>
  </si>
  <si>
    <t xml:space="preserve">Altera Hosting/ Client  </t>
  </si>
  <si>
    <t>Hosted clients only. Add to activation plan.  New hardware only.</t>
  </si>
  <si>
    <t xml:space="preserve">New process for Backups night of the upgrade. Hosting PM should take care of this:
o Put in request to Kabir to turn off VEEAM at like 5 pm on day before the upgrade
o Put in request to DBA team/Darlene to schedule DBA to install SQL backups and schedule the backup for 7 or 8 pm and notify the TC to run tLogs.
o Day of upgrade have Kabir turn VEEAM back on
o Day of upgrade have DBA disable SQL backups </t>
  </si>
  <si>
    <t>Melissa to document actual steps to add to plans.</t>
  </si>
  <si>
    <t xml:space="preserve">Citrix engineer verify if RAM/LAM is used with the sites PACS. If so verify RAM is installed on Citrix and Client verifies LAM is installed on the local PCs with the PACS software and launch works </t>
  </si>
  <si>
    <t>Hosting PM and TAM for PACS</t>
  </si>
  <si>
    <t xml:space="preserve">HIE/Hosting PM needs to
- Setup monitoring for new servers for v22
- Inform the QTS DBA, Windows, and Upgrades teams of the new SQL Servers when they go live
- Have SysCare updated with new servers and set old servers to pre-decom
- Send server list to power down and decom to Jay Bailey </t>
  </si>
  <si>
    <t>Steps that hosting needs to complete.  Add to project plan.</t>
  </si>
  <si>
    <t>KB1544015 </t>
  </si>
  <si>
    <t>Paragon Laboratory and Radiology Processor after an upgrade.</t>
  </si>
  <si>
    <t>WI771555</t>
  </si>
  <si>
    <t>Everything was being sent to Zetafax as default printer.  Rafy tried to fix, but it would not stay.</t>
  </si>
  <si>
    <t>Zetafax upgrade prior to activation.</t>
  </si>
  <si>
    <t>WI745259</t>
  </si>
  <si>
    <t>Not working 22.1 CU1 PR1 - Lab printer is not defaulting to workstation default printer. It's still using Citrix Default printer</t>
  </si>
  <si>
    <t xml:space="preserve">INC19387120/ INC19387430 (PRB15046967) /
CS18798691 </t>
  </si>
  <si>
    <t>MI Cases  - Users cannot log into system</t>
  </si>
  <si>
    <t>Services and Support to have instructions added to the Paragon 22 upgrade documentation</t>
  </si>
  <si>
    <t>Altera PM</t>
  </si>
  <si>
    <t>Need to check with client</t>
  </si>
  <si>
    <t>Notify VEEM Team of new production server</t>
  </si>
  <si>
    <t>Remote Hosting HIE</t>
  </si>
  <si>
    <t>Remove if On Premise</t>
  </si>
  <si>
    <t>Contact all 3rd partys a week prior to the upgrade. Provide them with the new server names and IP address. Make sure no firewall changes are needed or parameter changes for new servers.</t>
  </si>
  <si>
    <t>No Application</t>
  </si>
  <si>
    <t>If new Hardware</t>
  </si>
  <si>
    <t xml:space="preserve">If new FDB Cloud Connector </t>
  </si>
  <si>
    <t>Remind client that both Paragon Clinician Mobile and Paragon Mobile Specimen Collenction will use new URLs when new hardware is part of the upgrade.  These URLs should be tested and rolled out to end users.</t>
  </si>
  <si>
    <t xml:space="preserve">Educate Client Base on Citrix Servers running all applications  </t>
  </si>
  <si>
    <t>Altera Hosting Citrix Resource</t>
  </si>
  <si>
    <t>Remove if on premise.</t>
  </si>
  <si>
    <t xml:space="preserve">Discuss with Client the need to complete the following tasks Post upgrade.
•   A SQL Server reboot should be performed after an upgrade is performed.
•   Verify that the PCH Server's application pool recycle time is set correctly after each PCH install. 
</t>
  </si>
  <si>
    <t>Altera  Hosting PM</t>
  </si>
  <si>
    <t xml:space="preserve">Provide remote access to desktops for onsite Altera resources </t>
  </si>
  <si>
    <t>Complete no later than 4 business days prior to Go Live 
*This will be applicable per upgrade complexity.</t>
  </si>
  <si>
    <t>Provide Start Time and Typical Duration of Daily Paragon back up process</t>
  </si>
  <si>
    <t>Remote Hosting VEEAM Team</t>
  </si>
  <si>
    <t>Communicate LogicMonitor, Daily Backup (if applicable) Blackouts in place</t>
  </si>
  <si>
    <t>Send notification to IMS</t>
  </si>
  <si>
    <t>Note: All ancillary servers will be rebooted as part of the Hardware Migration / Microsoft Updates.</t>
  </si>
  <si>
    <t>Paragon Tech (On Prem) / 
Hosting (Hosted)</t>
  </si>
  <si>
    <t>Delete if the upgrade does not inlcude a hardware migration.</t>
  </si>
  <si>
    <t>Hosting Team</t>
  </si>
  <si>
    <t>HIE verify all new servers are in CyberArk and client can access.</t>
  </si>
  <si>
    <t xml:space="preserve">HIE/Hosting PM:
- Setup monitoring for new servers for v22 
- Inform the QTS DBA, Windows, and Upgrades teams of the new SQL Servers when they go live
- Have SysCare updated with new servers and set old servers to pre-decom 
- Send server list to power down and decom to Jay Bailey </t>
  </si>
  <si>
    <t xml:space="preserve">If site currently uses PACS launch to a 3rd party. Verify launch works in pre-test and pre-prod </t>
  </si>
  <si>
    <t xml:space="preserve">Confirm any backup processes that will automatically execute during the same time as the upgrade should be reviewed to determine if the process could be scheduled before or after the upgrade is completed. These processes may introduce a performance degradation related to SAN I/O. </t>
  </si>
  <si>
    <t>Client (on Prem) or
Remote Hosting</t>
  </si>
  <si>
    <t>Remove remaining users and kick out terminal users to lock out all new users</t>
  </si>
  <si>
    <t xml:space="preserve">Verify Redis is installed and configured </t>
  </si>
  <si>
    <t>Cycle PCH app pool</t>
  </si>
  <si>
    <t>Enable the lab_event_processor task in the Processor Scheduler for Lab</t>
  </si>
  <si>
    <t>Review KB1524607 if the customer has questions</t>
  </si>
  <si>
    <t>Verify that the PCH Server's application pool recycle time is set correctly after each PCH install</t>
  </si>
  <si>
    <t>Client (On Prem) or Pargaon Tech (Remote Hosted)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</si>
</sst>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409]h:mm\ AM/PM;@"/>
    <numFmt numFmtId="165" formatCode="[$-409]General"/>
    <numFmt numFmtId="166" formatCode="[$-409]m/d/yy\ h:mm\ AM/PM;@"/>
    <numFmt numFmtId="167" formatCode="0.0"/>
    <numFmt numFmtId="168" formatCode="mm/dd/yy;@"/>
    <numFmt numFmtId="169" formatCode="m/d/yy;@"/>
    <numFmt numFmtId="170" formatCode="m/d/yyyy;@"/>
  </numFmts>
  <fonts count="69">
    <font>
      <sz val="11"/>
      <color theme="1"/>
      <name val="Calibri"/>
      <family val="2"/>
      <scheme val="minor"/>
    </font>
    <font>
      <sz val="12"/>
      <color theme="1"/>
      <name val="Arial"/>
      <family val="2"/>
    </font>
    <font>
      <sz val="10"/>
      <color theme="1"/>
      <name val="Arial"/>
      <family val="2"/>
    </font>
    <font>
      <b/>
      <sz val="10"/>
      <color rgb="FF000000"/>
      <name val="Arial"/>
      <family val="2"/>
    </font>
    <font>
      <sz val="10"/>
      <color rgb="FF000000"/>
      <name val="Arial"/>
      <family val="2"/>
    </font>
    <font>
      <sz val="10"/>
      <name val="Arial"/>
      <family val="2"/>
    </font>
    <font>
      <sz val="10"/>
      <color rgb="FFFF0000"/>
      <name val="Arial"/>
      <family val="2"/>
    </font>
    <font>
      <b/>
      <sz val="10"/>
      <color theme="1"/>
      <name val="Arial"/>
      <family val="2"/>
    </font>
    <font>
      <b/>
      <sz val="10"/>
      <name val="Arial"/>
      <family val="2"/>
    </font>
    <font>
      <sz val="10"/>
      <color indexed="8"/>
      <name val="Arial"/>
      <family val="2"/>
    </font>
    <font>
      <sz val="9"/>
      <name val="Arial"/>
      <family val="2"/>
    </font>
    <font>
      <u/>
      <sz val="10"/>
      <color indexed="12"/>
      <name val="Arial"/>
      <family val="2"/>
    </font>
    <font>
      <sz val="10"/>
      <color rgb="FF0000FF"/>
      <name val="Arial"/>
      <family val="2"/>
    </font>
    <font>
      <b/>
      <sz val="10"/>
      <color rgb="FF0000FF"/>
      <name val="Arial"/>
      <family val="2"/>
    </font>
    <font>
      <b/>
      <sz val="10"/>
      <color rgb="FFFF0000"/>
      <name val="Arial"/>
      <family val="2"/>
    </font>
    <font>
      <sz val="11"/>
      <color theme="1"/>
      <name val="Calibri"/>
      <family val="2"/>
      <scheme val="minor"/>
    </font>
    <font>
      <b/>
      <sz val="10"/>
      <color theme="0"/>
      <name val="Arial"/>
      <family val="2"/>
    </font>
    <font>
      <sz val="10"/>
      <color theme="0"/>
      <name val="Arial"/>
      <family val="2"/>
    </font>
    <font>
      <b/>
      <sz val="11"/>
      <color theme="1"/>
      <name val="Calibri"/>
      <family val="2"/>
      <scheme val="minor"/>
    </font>
    <font>
      <b/>
      <sz val="12"/>
      <color theme="0"/>
      <name val="Arial"/>
      <family val="2"/>
    </font>
    <font>
      <b/>
      <sz val="14"/>
      <color rgb="FF000099"/>
      <name val="Arial"/>
      <family val="2"/>
    </font>
    <font>
      <sz val="14"/>
      <color rgb="FF000099"/>
      <name val="Arial"/>
      <family val="2"/>
    </font>
    <font>
      <sz val="10"/>
      <color rgb="FF000099"/>
      <name val="Arial"/>
      <family val="2"/>
    </font>
    <font>
      <sz val="9"/>
      <color indexed="81"/>
      <name val="Tahoma"/>
      <family val="2"/>
    </font>
    <font>
      <b/>
      <sz val="9"/>
      <color indexed="81"/>
      <name val="Tahoma"/>
      <family val="2"/>
    </font>
    <font>
      <sz val="11"/>
      <color theme="0"/>
      <name val="Calibri"/>
      <family val="2"/>
      <scheme val="minor"/>
    </font>
    <font>
      <b/>
      <sz val="10"/>
      <color rgb="FF003399"/>
      <name val="Arial"/>
      <family val="2"/>
    </font>
    <font>
      <sz val="10"/>
      <color rgb="FFFF0066"/>
      <name val="Arial"/>
      <family val="2"/>
    </font>
    <font>
      <b/>
      <sz val="10"/>
      <color rgb="FF7030A0"/>
      <name val="Arial"/>
      <family val="2"/>
    </font>
    <font>
      <sz val="11"/>
      <name val="Calibri"/>
      <family val="2"/>
      <scheme val="minor"/>
    </font>
    <font>
      <sz val="9"/>
      <color rgb="FF000000"/>
      <name val="MS Shell Dlg 2"/>
    </font>
    <font>
      <sz val="8"/>
      <name val="Calibri"/>
      <family val="2"/>
      <scheme val="minor"/>
    </font>
    <font>
      <b/>
      <sz val="10"/>
      <color rgb="FFFFFFFF"/>
      <name val="Arial"/>
      <family val="2"/>
    </font>
    <font>
      <sz val="8"/>
      <name val="Arial"/>
      <family val="2"/>
    </font>
    <font>
      <sz val="8"/>
      <color rgb="FF000000"/>
      <name val="Calibri"/>
      <family val="2"/>
    </font>
    <font>
      <sz val="10"/>
      <name val="Tahoma"/>
      <family val="2"/>
    </font>
    <font>
      <u/>
      <sz val="8"/>
      <color indexed="12"/>
      <name val="Arial"/>
      <family val="2"/>
    </font>
    <font>
      <sz val="10"/>
      <color rgb="FF3F3F3F"/>
      <name val="Tahoma"/>
      <family val="2"/>
    </font>
    <font>
      <sz val="11"/>
      <color rgb="FFFF0000"/>
      <name val="Calibri"/>
      <family val="2"/>
      <scheme val="minor"/>
    </font>
    <font>
      <b/>
      <sz val="11"/>
      <color rgb="FFFF0000"/>
      <name val="Calibri"/>
      <family val="2"/>
      <scheme val="minor"/>
    </font>
    <font>
      <b/>
      <u/>
      <sz val="10"/>
      <color rgb="FFFF0000"/>
      <name val="Arial"/>
      <family val="2"/>
    </font>
    <font>
      <b/>
      <sz val="11"/>
      <color rgb="FF000000"/>
      <name val="Calibri"/>
      <family val="2"/>
    </font>
    <font>
      <sz val="11"/>
      <color rgb="FF000000"/>
      <name val="Calibri"/>
      <family val="2"/>
    </font>
    <font>
      <sz val="11"/>
      <name val="Calibri"/>
      <family val="2"/>
    </font>
    <font>
      <b/>
      <sz val="24"/>
      <color rgb="FFFF0000"/>
      <name val="Arial"/>
      <family val="2"/>
    </font>
    <font>
      <sz val="20"/>
      <color theme="1"/>
      <name val="Calibri"/>
      <family val="2"/>
      <scheme val="minor"/>
    </font>
    <font>
      <sz val="20"/>
      <color rgb="FF000000"/>
      <name val="Calibri"/>
      <family val="2"/>
    </font>
    <font>
      <b/>
      <u val="double"/>
      <sz val="20"/>
      <color rgb="FFFF0000"/>
      <name val="Calibri"/>
      <family val="2"/>
    </font>
    <font>
      <sz val="20"/>
      <color theme="1"/>
      <name val="Calibri"/>
      <family val="2"/>
    </font>
    <font>
      <b/>
      <sz val="10"/>
      <color rgb="FF000000"/>
      <name val="Calibri"/>
      <family val="2"/>
      <charset val="1"/>
    </font>
    <font>
      <sz val="10"/>
      <color rgb="FF000000"/>
      <name val="Calibri"/>
      <family val="2"/>
      <charset val="1"/>
    </font>
    <font>
      <sz val="10"/>
      <color rgb="FFFF0000"/>
      <name val="Calibri"/>
      <family val="2"/>
      <charset val="1"/>
    </font>
    <font>
      <sz val="10"/>
      <color theme="1"/>
      <name val="Calibri"/>
      <family val="2"/>
      <charset val="1"/>
    </font>
    <font>
      <b/>
      <vertAlign val="superscript"/>
      <sz val="10"/>
      <color rgb="FF000000"/>
      <name val="Calibri"/>
      <family val="2"/>
      <charset val="1"/>
    </font>
    <font>
      <sz val="11"/>
      <color rgb="FF000000"/>
      <name val="Arial"/>
      <family val="2"/>
    </font>
    <font>
      <u/>
      <sz val="11"/>
      <color rgb="FF0000FF"/>
      <name val="Arial"/>
      <family val="2"/>
    </font>
    <font>
      <b/>
      <sz val="11"/>
      <color rgb="FF000000"/>
      <name val="Arial"/>
      <family val="2"/>
    </font>
    <font>
      <sz val="11"/>
      <color rgb="FFFF0000"/>
      <name val="Arial"/>
      <family val="2"/>
    </font>
    <font>
      <b/>
      <sz val="11"/>
      <color rgb="FF201F1E"/>
      <name val="Calibri"/>
      <family val="2"/>
    </font>
    <font>
      <b/>
      <sz val="11"/>
      <color rgb="FFFF0000"/>
      <name val="Calibri"/>
      <family val="2"/>
    </font>
    <font>
      <sz val="10"/>
      <color rgb="FF201F1E"/>
      <name val="Inherit"/>
    </font>
    <font>
      <sz val="11"/>
      <color rgb="FF201F1E"/>
      <name val="Calibri"/>
      <family val="2"/>
      <scheme val="minor"/>
    </font>
    <font>
      <b/>
      <sz val="11"/>
      <color rgb="FF201F1E"/>
      <name val="Calibri"/>
      <family val="2"/>
      <scheme val="minor"/>
    </font>
    <font>
      <strike/>
      <sz val="10"/>
      <color theme="1"/>
      <name val="Arial"/>
      <family val="2"/>
    </font>
    <font>
      <b/>
      <strike/>
      <sz val="10"/>
      <color theme="1"/>
      <name val="Arial"/>
      <family val="2"/>
    </font>
    <font>
      <strike/>
      <sz val="10"/>
      <color theme="0"/>
      <name val="Arial"/>
      <family val="2"/>
    </font>
    <font>
      <strike/>
      <sz val="11"/>
      <color theme="1"/>
      <name val="Calibri"/>
      <family val="2"/>
      <scheme val="minor"/>
    </font>
    <font>
      <strike/>
      <sz val="10"/>
      <color rgb="FF000000"/>
      <name val="Arial"/>
      <family val="2"/>
    </font>
    <font>
      <strike/>
      <sz val="10"/>
      <color rgb="FF0000FF"/>
      <name val="Arial"/>
      <family val="2"/>
    </font>
  </fonts>
  <fills count="16">
    <fill>
      <patternFill patternType="none"/>
    </fill>
    <fill>
      <patternFill patternType="gray125"/>
    </fill>
    <fill>
      <patternFill patternType="solid">
        <fgColor theme="3" tint="-0.249977111117893"/>
        <bgColor indexed="64"/>
      </patternFill>
    </fill>
    <fill>
      <patternFill patternType="solid">
        <fgColor rgb="FF003399"/>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1"/>
        <bgColor indexed="64"/>
      </patternFill>
    </fill>
    <fill>
      <patternFill patternType="solid">
        <fgColor rgb="FFFF9933"/>
        <bgColor indexed="64"/>
      </patternFill>
    </fill>
    <fill>
      <patternFill patternType="solid">
        <fgColor theme="0"/>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002060"/>
        <bgColor rgb="FF000000"/>
      </patternFill>
    </fill>
    <fill>
      <patternFill patternType="solid">
        <fgColor rgb="FFD9D9D9"/>
        <bgColor indexed="64"/>
      </patternFill>
    </fill>
    <fill>
      <patternFill patternType="solid">
        <fgColor rgb="FFF2F2F2"/>
        <bgColor indexed="64"/>
      </patternFill>
    </fill>
    <fill>
      <patternFill patternType="solid">
        <fgColor rgb="FFFFFFF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8">
    <xf numFmtId="0" fontId="0" fillId="0" borderId="0"/>
    <xf numFmtId="0" fontId="11" fillId="0" borderId="0" applyNumberFormat="0" applyFill="0" applyBorder="0" applyAlignment="0" applyProtection="0">
      <alignment vertical="top"/>
      <protection locked="0"/>
    </xf>
    <xf numFmtId="0" fontId="5" fillId="0" borderId="0"/>
    <xf numFmtId="0" fontId="15" fillId="0" borderId="0"/>
    <xf numFmtId="165" fontId="15" fillId="0" borderId="0"/>
    <xf numFmtId="0" fontId="15" fillId="0" borderId="0"/>
    <xf numFmtId="0" fontId="15" fillId="0" borderId="0"/>
    <xf numFmtId="0" fontId="15" fillId="0" borderId="0"/>
  </cellStyleXfs>
  <cellXfs count="339">
    <xf numFmtId="0" fontId="0" fillId="0" borderId="0" xfId="0"/>
    <xf numFmtId="0" fontId="2" fillId="0" borderId="0" xfId="0" applyFont="1"/>
    <xf numFmtId="0" fontId="7" fillId="0" borderId="0" xfId="0" applyFont="1"/>
    <xf numFmtId="0" fontId="2" fillId="0" borderId="0" xfId="0" applyFont="1" applyAlignment="1">
      <alignment horizontal="center"/>
    </xf>
    <xf numFmtId="0" fontId="2" fillId="0" borderId="0" xfId="0" applyFont="1" applyAlignment="1">
      <alignment horizontal="left"/>
    </xf>
    <xf numFmtId="14" fontId="2" fillId="0" borderId="0" xfId="0" applyNumberFormat="1" applyFont="1" applyAlignment="1">
      <alignment horizontal="center" vertical="center" wrapText="1"/>
    </xf>
    <xf numFmtId="0" fontId="2" fillId="0" borderId="1" xfId="0" applyFont="1" applyBorder="1" applyAlignment="1">
      <alignment horizontal="left" vertical="top" wrapText="1"/>
    </xf>
    <xf numFmtId="0" fontId="16" fillId="2" borderId="0" xfId="0" applyFont="1" applyFill="1" applyAlignment="1">
      <alignment horizontal="center"/>
    </xf>
    <xf numFmtId="14" fontId="16" fillId="2" borderId="0" xfId="0" applyNumberFormat="1" applyFont="1" applyFill="1" applyAlignment="1">
      <alignment horizontal="center" vertical="center" wrapText="1"/>
    </xf>
    <xf numFmtId="20" fontId="2" fillId="0" borderId="0" xfId="0" applyNumberFormat="1" applyFont="1" applyAlignment="1">
      <alignment horizontal="center" vertical="center"/>
    </xf>
    <xf numFmtId="20" fontId="2" fillId="0" borderId="1" xfId="0" applyNumberFormat="1" applyFont="1" applyBorder="1" applyAlignment="1">
      <alignment horizontal="center" vertical="center" wrapText="1"/>
    </xf>
    <xf numFmtId="0" fontId="0" fillId="0" borderId="1" xfId="0" applyBorder="1" applyAlignment="1">
      <alignment horizontal="center" vertical="center"/>
    </xf>
    <xf numFmtId="20" fontId="7" fillId="7" borderId="0" xfId="0" applyNumberFormat="1" applyFont="1" applyFill="1" applyAlignment="1">
      <alignment horizontal="center" vertical="center"/>
    </xf>
    <xf numFmtId="0" fontId="2" fillId="0" borderId="1" xfId="0" applyFont="1" applyBorder="1" applyAlignment="1">
      <alignment wrapText="1"/>
    </xf>
    <xf numFmtId="0" fontId="0" fillId="0" borderId="2" xfId="0" applyBorder="1" applyAlignment="1">
      <alignment horizontal="center" vertical="center"/>
    </xf>
    <xf numFmtId="0" fontId="5" fillId="0" borderId="1" xfId="0" applyFont="1" applyBorder="1" applyAlignment="1">
      <alignment horizontal="center" vertical="center" wrapText="1"/>
    </xf>
    <xf numFmtId="0" fontId="0" fillId="0" borderId="15" xfId="0" applyBorder="1" applyAlignment="1">
      <alignment horizontal="center" vertical="center"/>
    </xf>
    <xf numFmtId="0" fontId="0" fillId="9" borderId="1" xfId="0" applyFill="1" applyBorder="1" applyAlignment="1">
      <alignment horizontal="center" vertical="center"/>
    </xf>
    <xf numFmtId="0" fontId="5" fillId="0" borderId="1" xfId="0" applyFont="1" applyBorder="1" applyAlignment="1">
      <alignment horizontal="center" vertical="top" wrapText="1"/>
    </xf>
    <xf numFmtId="0" fontId="0" fillId="0" borderId="1" xfId="0" applyBorder="1" applyAlignment="1">
      <alignment horizontal="center"/>
    </xf>
    <xf numFmtId="20" fontId="19" fillId="3" borderId="4" xfId="0" applyNumberFormat="1" applyFont="1" applyFill="1" applyBorder="1" applyAlignment="1">
      <alignment horizontal="center" vertical="center" wrapText="1"/>
    </xf>
    <xf numFmtId="0" fontId="20" fillId="0" borderId="20" xfId="0" applyFont="1" applyBorder="1" applyAlignment="1">
      <alignment horizontal="center" vertical="center"/>
    </xf>
    <xf numFmtId="0" fontId="20" fillId="0" borderId="19" xfId="0" applyFont="1" applyBorder="1" applyAlignment="1">
      <alignment horizontal="center" vertical="center"/>
    </xf>
    <xf numFmtId="0" fontId="0" fillId="9" borderId="15" xfId="0" applyFill="1" applyBorder="1" applyAlignment="1">
      <alignment horizontal="center" vertical="center"/>
    </xf>
    <xf numFmtId="0" fontId="28" fillId="9"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xf>
    <xf numFmtId="14" fontId="2" fillId="0" borderId="1" xfId="0" applyNumberFormat="1" applyFont="1" applyBorder="1" applyAlignment="1">
      <alignment horizontal="center" vertical="center" wrapText="1"/>
    </xf>
    <xf numFmtId="0" fontId="2" fillId="0" borderId="1" xfId="0" applyFont="1" applyBorder="1"/>
    <xf numFmtId="0" fontId="2" fillId="0" borderId="1" xfId="0" applyFont="1" applyBorder="1" applyAlignment="1">
      <alignment horizontal="left" wrapText="1"/>
    </xf>
    <xf numFmtId="0" fontId="2" fillId="0" borderId="1" xfId="0" applyFont="1" applyBorder="1" applyAlignment="1">
      <alignment horizontal="left"/>
    </xf>
    <xf numFmtId="0" fontId="10" fillId="0" borderId="1" xfId="0" applyFont="1" applyBorder="1" applyAlignment="1">
      <alignment horizontal="center"/>
    </xf>
    <xf numFmtId="0" fontId="0" fillId="0" borderId="0" xfId="0" applyAlignment="1">
      <alignment horizontal="center" vertical="center"/>
    </xf>
    <xf numFmtId="0" fontId="0" fillId="0" borderId="0" xfId="0" applyAlignment="1">
      <alignment vertical="center"/>
    </xf>
    <xf numFmtId="0" fontId="29" fillId="0" borderId="1" xfId="0" applyFont="1" applyBorder="1" applyAlignment="1">
      <alignment vertical="center"/>
    </xf>
    <xf numFmtId="0" fontId="30" fillId="0" borderId="1" xfId="0" applyFont="1" applyBorder="1" applyAlignment="1">
      <alignment vertical="center"/>
    </xf>
    <xf numFmtId="0" fontId="0" fillId="0" borderId="1" xfId="0" applyBorder="1" applyAlignment="1">
      <alignment vertical="center"/>
    </xf>
    <xf numFmtId="0" fontId="33" fillId="0" borderId="0" xfId="0" applyFont="1" applyAlignment="1">
      <alignment wrapText="1"/>
    </xf>
    <xf numFmtId="0" fontId="33" fillId="0" borderId="0" xfId="0" applyFont="1"/>
    <xf numFmtId="0" fontId="0" fillId="0" borderId="1" xfId="0" applyBorder="1" applyAlignment="1">
      <alignment horizontal="center" vertical="top"/>
    </xf>
    <xf numFmtId="0" fontId="34" fillId="0" borderId="0" xfId="0" applyFont="1"/>
    <xf numFmtId="0" fontId="0" fillId="0" borderId="1" xfId="0" applyBorder="1" applyAlignment="1">
      <alignment vertical="top"/>
    </xf>
    <xf numFmtId="0" fontId="35" fillId="0" borderId="1" xfId="0" applyFont="1" applyBorder="1" applyAlignment="1">
      <alignment vertical="top" wrapText="1"/>
    </xf>
    <xf numFmtId="0" fontId="36" fillId="0" borderId="0" xfId="1" applyFont="1" applyAlignment="1" applyProtection="1"/>
    <xf numFmtId="0" fontId="37" fillId="0" borderId="1" xfId="0" applyFont="1" applyBorder="1" applyAlignment="1">
      <alignment vertical="top" wrapText="1"/>
    </xf>
    <xf numFmtId="0" fontId="0" fillId="0" borderId="1" xfId="0" applyBorder="1"/>
    <xf numFmtId="0" fontId="0" fillId="0" borderId="2" xfId="0" applyBorder="1" applyAlignment="1">
      <alignment horizontal="center" vertical="top"/>
    </xf>
    <xf numFmtId="0" fontId="0" fillId="0" borderId="2" xfId="0" applyBorder="1" applyAlignment="1">
      <alignment vertical="top"/>
    </xf>
    <xf numFmtId="0" fontId="33" fillId="0" borderId="0" xfId="0" applyFont="1" applyAlignment="1">
      <alignment horizontal="center"/>
    </xf>
    <xf numFmtId="0" fontId="11" fillId="0" borderId="1" xfId="1" applyBorder="1" applyAlignment="1" applyProtection="1"/>
    <xf numFmtId="0" fontId="11" fillId="0" borderId="1" xfId="1" applyBorder="1" applyAlignment="1" applyProtection="1">
      <alignment vertical="top"/>
    </xf>
    <xf numFmtId="0" fontId="8" fillId="10" borderId="1" xfId="0" applyFont="1" applyFill="1" applyBorder="1" applyAlignment="1">
      <alignment horizontal="center" vertical="top"/>
    </xf>
    <xf numFmtId="0" fontId="0" fillId="0" borderId="22" xfId="0" applyBorder="1" applyAlignment="1">
      <alignment vertical="top"/>
    </xf>
    <xf numFmtId="0" fontId="0" fillId="0" borderId="23" xfId="0" applyBorder="1" applyAlignment="1">
      <alignment horizontal="center" vertical="top"/>
    </xf>
    <xf numFmtId="0" fontId="0" fillId="0" borderId="23" xfId="0" applyBorder="1" applyAlignment="1">
      <alignment vertical="top"/>
    </xf>
    <xf numFmtId="0" fontId="0" fillId="0" borderId="24" xfId="0" applyBorder="1" applyAlignment="1">
      <alignment vertical="top"/>
    </xf>
    <xf numFmtId="0" fontId="2" fillId="0" borderId="0" xfId="0" applyFont="1" applyAlignment="1">
      <alignment horizontal="center" vertical="center"/>
    </xf>
    <xf numFmtId="0" fontId="7" fillId="0" borderId="0" xfId="0" applyFont="1" applyAlignment="1">
      <alignment horizontal="center" vertical="center"/>
    </xf>
    <xf numFmtId="20" fontId="2" fillId="7" borderId="0" xfId="0" applyNumberFormat="1" applyFont="1" applyFill="1" applyAlignment="1">
      <alignment horizontal="center" vertical="center"/>
    </xf>
    <xf numFmtId="0" fontId="2" fillId="0" borderId="0" xfId="0" applyFont="1" applyAlignment="1">
      <alignment vertical="center"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164" fontId="19" fillId="3" borderId="4" xfId="0" applyNumberFormat="1" applyFont="1" applyFill="1" applyBorder="1" applyAlignment="1">
      <alignment horizontal="center" vertical="center" wrapText="1"/>
    </xf>
    <xf numFmtId="20" fontId="19" fillId="6" borderId="4" xfId="0" applyNumberFormat="1" applyFont="1" applyFill="1" applyBorder="1" applyAlignment="1">
      <alignment horizontal="center" vertical="center" wrapText="1"/>
    </xf>
    <xf numFmtId="0" fontId="19" fillId="3" borderId="4" xfId="0" applyFont="1" applyFill="1" applyBorder="1" applyAlignment="1">
      <alignment vertical="center" wrapText="1"/>
    </xf>
    <xf numFmtId="0" fontId="19" fillId="3" borderId="5" xfId="0" applyFont="1" applyFill="1" applyBorder="1" applyAlignment="1">
      <alignment vertical="center" wrapText="1"/>
    </xf>
    <xf numFmtId="0" fontId="1" fillId="0" borderId="0" xfId="0" applyFont="1" applyAlignment="1">
      <alignment vertical="center"/>
    </xf>
    <xf numFmtId="0" fontId="2" fillId="0" borderId="6" xfId="0" applyFont="1" applyBorder="1" applyAlignment="1">
      <alignment horizontal="center" vertical="center" wrapText="1"/>
    </xf>
    <xf numFmtId="20" fontId="7" fillId="0" borderId="1" xfId="0" applyNumberFormat="1" applyFont="1" applyBorder="1" applyAlignment="1">
      <alignment horizontal="center" vertical="center" wrapText="1"/>
    </xf>
    <xf numFmtId="167" fontId="17"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12" fillId="0" borderId="7" xfId="0" applyFont="1" applyBorder="1" applyAlignment="1">
      <alignment vertical="center" wrapText="1"/>
    </xf>
    <xf numFmtId="1" fontId="2" fillId="0" borderId="0" xfId="0" applyNumberFormat="1" applyFont="1" applyAlignment="1">
      <alignment horizontal="center" vertical="center" wrapText="1"/>
    </xf>
    <xf numFmtId="0" fontId="7" fillId="0" borderId="1" xfId="0" applyFont="1" applyBorder="1" applyAlignment="1">
      <alignment horizontal="center" vertical="center" wrapText="1"/>
    </xf>
    <xf numFmtId="0" fontId="12" fillId="0" borderId="1" xfId="0" applyFont="1" applyBorder="1" applyAlignment="1">
      <alignment vertical="center" wrapText="1"/>
    </xf>
    <xf numFmtId="166" fontId="4"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20" fontId="7" fillId="0" borderId="2" xfId="0" applyNumberFormat="1" applyFont="1" applyBorder="1" applyAlignment="1">
      <alignment horizontal="center" vertical="center" wrapText="1"/>
    </xf>
    <xf numFmtId="166" fontId="2" fillId="0" borderId="2" xfId="0" applyNumberFormat="1" applyFont="1" applyBorder="1" applyAlignment="1">
      <alignment horizontal="center" vertical="center" wrapText="1"/>
    </xf>
    <xf numFmtId="167" fontId="17" fillId="0" borderId="2" xfId="0" applyNumberFormat="1" applyFont="1" applyBorder="1" applyAlignment="1">
      <alignment horizontal="center" vertical="center" wrapText="1"/>
    </xf>
    <xf numFmtId="0" fontId="5" fillId="0" borderId="2" xfId="0" applyFont="1" applyBorder="1" applyAlignment="1">
      <alignment horizontal="left" vertical="center" wrapText="1"/>
    </xf>
    <xf numFmtId="0" fontId="2" fillId="0" borderId="2" xfId="0" applyFont="1" applyBorder="1" applyAlignment="1">
      <alignment horizontal="center" vertical="center" wrapText="1"/>
    </xf>
    <xf numFmtId="0" fontId="3" fillId="0" borderId="2" xfId="0" applyFont="1" applyBorder="1" applyAlignment="1">
      <alignment vertical="center" wrapText="1"/>
    </xf>
    <xf numFmtId="0" fontId="12" fillId="0" borderId="18" xfId="0" applyFont="1" applyBorder="1" applyAlignment="1">
      <alignment vertical="center" wrapText="1"/>
    </xf>
    <xf numFmtId="20" fontId="2" fillId="0" borderId="16" xfId="0" applyNumberFormat="1" applyFont="1" applyBorder="1" applyAlignment="1">
      <alignment horizontal="center" vertical="center" wrapText="1"/>
    </xf>
    <xf numFmtId="164" fontId="7" fillId="0" borderId="15" xfId="0" applyNumberFormat="1" applyFont="1" applyBorder="1" applyAlignment="1">
      <alignment horizontal="center" vertical="center" wrapText="1"/>
    </xf>
    <xf numFmtId="166" fontId="2" fillId="0" borderId="15" xfId="0" applyNumberFormat="1" applyFont="1" applyBorder="1" applyAlignment="1">
      <alignment horizontal="center" vertical="center" wrapText="1"/>
    </xf>
    <xf numFmtId="167" fontId="17" fillId="0" borderId="15" xfId="0" applyNumberFormat="1" applyFont="1" applyBorder="1" applyAlignment="1">
      <alignment horizontal="center" vertical="center" wrapText="1"/>
    </xf>
    <xf numFmtId="0" fontId="2" fillId="0" borderId="15" xfId="0" applyFont="1" applyBorder="1" applyAlignment="1">
      <alignment vertical="center" wrapText="1"/>
    </xf>
    <xf numFmtId="0" fontId="2" fillId="0" borderId="15" xfId="0" applyFont="1" applyBorder="1" applyAlignment="1">
      <alignment horizontal="center" vertical="center" wrapText="1"/>
    </xf>
    <xf numFmtId="0" fontId="12" fillId="0" borderId="17" xfId="0" applyFont="1" applyBorder="1" applyAlignment="1">
      <alignment vertical="center" wrapText="1"/>
    </xf>
    <xf numFmtId="0" fontId="2" fillId="0" borderId="7" xfId="0" applyFont="1" applyBorder="1" applyAlignment="1">
      <alignment vertical="center" wrapText="1"/>
    </xf>
    <xf numFmtId="20" fontId="2" fillId="0" borderId="6" xfId="0" applyNumberFormat="1" applyFont="1" applyBorder="1" applyAlignment="1">
      <alignment horizontal="center" vertical="center" wrapText="1"/>
    </xf>
    <xf numFmtId="164" fontId="7"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166" fontId="5" fillId="0" borderId="1" xfId="0" applyNumberFormat="1" applyFont="1" applyBorder="1" applyAlignment="1">
      <alignment horizontal="center" vertical="center" wrapText="1"/>
    </xf>
    <xf numFmtId="20" fontId="2" fillId="9" borderId="6" xfId="0" applyNumberFormat="1" applyFont="1" applyFill="1" applyBorder="1" applyAlignment="1">
      <alignment horizontal="center" vertical="center" wrapText="1"/>
    </xf>
    <xf numFmtId="0" fontId="7" fillId="9" borderId="1" xfId="0" applyFont="1" applyFill="1" applyBorder="1" applyAlignment="1">
      <alignment horizontal="center" vertical="center" wrapText="1"/>
    </xf>
    <xf numFmtId="166" fontId="8" fillId="9" borderId="1" xfId="0" applyNumberFormat="1" applyFont="1" applyFill="1" applyBorder="1" applyAlignment="1">
      <alignment horizontal="center" vertical="center" wrapText="1"/>
    </xf>
    <xf numFmtId="167" fontId="17" fillId="9" borderId="1" xfId="0" applyNumberFormat="1" applyFont="1" applyFill="1" applyBorder="1" applyAlignment="1">
      <alignment horizontal="center" vertical="center" wrapText="1"/>
    </xf>
    <xf numFmtId="0" fontId="3" fillId="9" borderId="1" xfId="0" applyFont="1" applyFill="1" applyBorder="1" applyAlignment="1">
      <alignment vertical="center" wrapText="1"/>
    </xf>
    <xf numFmtId="0" fontId="22" fillId="9" borderId="7" xfId="0" applyFont="1" applyFill="1" applyBorder="1" applyAlignment="1">
      <alignment vertical="center" wrapText="1"/>
    </xf>
    <xf numFmtId="0" fontId="7" fillId="0" borderId="0" xfId="0" applyFont="1" applyAlignment="1">
      <alignment vertical="center"/>
    </xf>
    <xf numFmtId="20" fontId="2" fillId="0" borderId="1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4" fillId="0" borderId="2" xfId="0" applyFont="1" applyBorder="1" applyAlignment="1">
      <alignment vertical="center" wrapText="1"/>
    </xf>
    <xf numFmtId="0" fontId="2" fillId="0" borderId="18" xfId="0" applyFont="1" applyBorder="1" applyAlignment="1">
      <alignment vertical="center" wrapText="1"/>
    </xf>
    <xf numFmtId="0" fontId="20" fillId="0" borderId="19" xfId="0" applyFont="1" applyBorder="1" applyAlignment="1">
      <alignment horizontal="center" vertical="center" wrapText="1"/>
    </xf>
    <xf numFmtId="0" fontId="8" fillId="0" borderId="20" xfId="0" applyFont="1" applyBorder="1" applyAlignment="1">
      <alignment vertical="center"/>
    </xf>
    <xf numFmtId="0" fontId="0" fillId="0" borderId="20" xfId="0" applyBorder="1" applyAlignment="1">
      <alignment vertical="center"/>
    </xf>
    <xf numFmtId="0" fontId="20" fillId="0" borderId="20" xfId="0" applyFont="1" applyBorder="1" applyAlignment="1">
      <alignment horizontal="center" vertical="center" wrapText="1"/>
    </xf>
    <xf numFmtId="0" fontId="0" fillId="0" borderId="21" xfId="0" applyBorder="1" applyAlignment="1">
      <alignment vertical="center"/>
    </xf>
    <xf numFmtId="0" fontId="8" fillId="0" borderId="0" xfId="0" applyFont="1" applyAlignment="1">
      <alignment vertical="center"/>
    </xf>
    <xf numFmtId="0" fontId="7" fillId="0" borderId="15" xfId="0" applyFont="1" applyBorder="1" applyAlignment="1">
      <alignment horizontal="center" vertical="center" wrapText="1"/>
    </xf>
    <xf numFmtId="0" fontId="4" fillId="0" borderId="15" xfId="0" applyFont="1" applyBorder="1" applyAlignment="1">
      <alignment horizontal="left" vertical="center" wrapText="1"/>
    </xf>
    <xf numFmtId="0" fontId="4" fillId="0" borderId="15" xfId="0" applyFont="1" applyBorder="1" applyAlignment="1">
      <alignment vertical="center" wrapText="1"/>
    </xf>
    <xf numFmtId="0" fontId="4" fillId="0" borderId="2" xfId="0" applyFont="1" applyBorder="1" applyAlignment="1">
      <alignment horizontal="left" vertical="center" wrapText="1"/>
    </xf>
    <xf numFmtId="20" fontId="7" fillId="9" borderId="16" xfId="0" applyNumberFormat="1" applyFont="1" applyFill="1" applyBorder="1" applyAlignment="1">
      <alignment horizontal="center" vertical="center" wrapText="1"/>
    </xf>
    <xf numFmtId="20" fontId="7" fillId="9" borderId="15" xfId="0" applyNumberFormat="1" applyFont="1" applyFill="1" applyBorder="1" applyAlignment="1">
      <alignment horizontal="center" vertical="center" wrapText="1"/>
    </xf>
    <xf numFmtId="166" fontId="2" fillId="9" borderId="15" xfId="0" applyNumberFormat="1" applyFont="1" applyFill="1" applyBorder="1" applyAlignment="1">
      <alignment horizontal="center" vertical="center" wrapText="1"/>
    </xf>
    <xf numFmtId="167" fontId="17" fillId="9" borderId="15" xfId="0" applyNumberFormat="1" applyFont="1" applyFill="1" applyBorder="1" applyAlignment="1">
      <alignment horizontal="center" vertical="center" wrapText="1"/>
    </xf>
    <xf numFmtId="0" fontId="5" fillId="9" borderId="15" xfId="0" applyFont="1" applyFill="1" applyBorder="1" applyAlignment="1">
      <alignment vertical="center" wrapText="1"/>
    </xf>
    <xf numFmtId="0" fontId="2" fillId="9" borderId="15" xfId="0" applyFont="1" applyFill="1" applyBorder="1" applyAlignment="1">
      <alignment horizontal="center" vertical="center" wrapText="1"/>
    </xf>
    <xf numFmtId="0" fontId="2" fillId="9" borderId="15" xfId="0" applyFont="1" applyFill="1" applyBorder="1" applyAlignment="1">
      <alignment vertical="center" wrapText="1"/>
    </xf>
    <xf numFmtId="0" fontId="27" fillId="0" borderId="7" xfId="0" applyFont="1" applyBorder="1" applyAlignment="1">
      <alignment vertical="center" wrapText="1"/>
    </xf>
    <xf numFmtId="0" fontId="6" fillId="0" borderId="7" xfId="0" applyFont="1" applyBorder="1" applyAlignment="1">
      <alignment vertical="center" wrapText="1"/>
    </xf>
    <xf numFmtId="0" fontId="5" fillId="8" borderId="1" xfId="0" applyFont="1" applyFill="1" applyBorder="1" applyAlignment="1">
      <alignment vertical="center" wrapText="1"/>
    </xf>
    <xf numFmtId="0" fontId="6" fillId="0" borderId="1" xfId="0" applyFont="1" applyBorder="1" applyAlignment="1">
      <alignment vertical="center" wrapText="1"/>
    </xf>
    <xf numFmtId="164" fontId="7" fillId="0" borderId="2" xfId="0" applyNumberFormat="1" applyFont="1" applyBorder="1" applyAlignment="1">
      <alignment horizontal="center" vertical="center" wrapText="1"/>
    </xf>
    <xf numFmtId="0" fontId="2" fillId="0" borderId="2" xfId="0" applyFont="1" applyBorder="1" applyAlignment="1">
      <alignment horizontal="left" vertical="center" wrapText="1"/>
    </xf>
    <xf numFmtId="0" fontId="12" fillId="0" borderId="2" xfId="0" applyFont="1" applyBorder="1" applyAlignment="1">
      <alignment vertical="center" wrapText="1"/>
    </xf>
    <xf numFmtId="20" fontId="20" fillId="0" borderId="19" xfId="0" applyNumberFormat="1" applyFont="1" applyBorder="1" applyAlignment="1">
      <alignment horizontal="center" vertical="center" wrapText="1"/>
    </xf>
    <xf numFmtId="0" fontId="21" fillId="0" borderId="20" xfId="0" applyFont="1" applyBorder="1" applyAlignment="1">
      <alignment vertical="center"/>
    </xf>
    <xf numFmtId="0" fontId="0" fillId="0" borderId="20" xfId="0" applyBorder="1" applyAlignment="1">
      <alignment horizontal="center" vertical="center"/>
    </xf>
    <xf numFmtId="164" fontId="20" fillId="0" borderId="20" xfId="0" applyNumberFormat="1" applyFont="1" applyBorder="1" applyAlignment="1">
      <alignment horizontal="center" vertical="center" wrapText="1"/>
    </xf>
    <xf numFmtId="1" fontId="21" fillId="0" borderId="0" xfId="0" applyNumberFormat="1" applyFont="1" applyAlignment="1">
      <alignment horizontal="center" vertical="center" wrapText="1"/>
    </xf>
    <xf numFmtId="0" fontId="21" fillId="0" borderId="0" xfId="0" applyFont="1" applyAlignment="1">
      <alignment vertical="center"/>
    </xf>
    <xf numFmtId="20" fontId="7" fillId="0" borderId="15" xfId="0" applyNumberFormat="1" applyFont="1" applyBorder="1" applyAlignment="1">
      <alignment horizontal="center" vertical="center" wrapText="1"/>
    </xf>
    <xf numFmtId="20" fontId="20" fillId="0" borderId="6" xfId="0" applyNumberFormat="1" applyFont="1" applyBorder="1" applyAlignment="1">
      <alignment horizontal="center" vertical="center" wrapText="1"/>
    </xf>
    <xf numFmtId="0" fontId="2" fillId="0" borderId="1" xfId="0" applyFont="1" applyBorder="1" applyAlignment="1">
      <alignment vertical="center"/>
    </xf>
    <xf numFmtId="20" fontId="20" fillId="0" borderId="1" xfId="0" applyNumberFormat="1" applyFont="1" applyBorder="1" applyAlignment="1">
      <alignment horizontal="center" vertical="center" wrapText="1"/>
    </xf>
    <xf numFmtId="20" fontId="7" fillId="0" borderId="7" xfId="0" applyNumberFormat="1" applyFont="1" applyBorder="1" applyAlignment="1">
      <alignment vertical="center" wrapText="1"/>
    </xf>
    <xf numFmtId="164" fontId="2" fillId="0" borderId="6" xfId="0" applyNumberFormat="1" applyFont="1" applyBorder="1" applyAlignment="1">
      <alignment horizontal="center" vertical="center" wrapText="1"/>
    </xf>
    <xf numFmtId="167" fontId="17" fillId="6" borderId="1" xfId="0" applyNumberFormat="1" applyFont="1" applyFill="1" applyBorder="1" applyAlignment="1">
      <alignment horizontal="center" vertical="center" wrapText="1"/>
    </xf>
    <xf numFmtId="0" fontId="9" fillId="0" borderId="1" xfId="0" applyFont="1" applyBorder="1" applyAlignment="1">
      <alignment horizontal="left" vertical="center" wrapText="1"/>
    </xf>
    <xf numFmtId="20" fontId="2" fillId="0" borderId="1" xfId="0" applyNumberFormat="1" applyFont="1" applyBorder="1" applyAlignment="1">
      <alignment horizontal="left" vertical="center" wrapText="1"/>
    </xf>
    <xf numFmtId="20" fontId="6" fillId="0" borderId="7" xfId="0" applyNumberFormat="1" applyFont="1" applyBorder="1" applyAlignment="1">
      <alignment vertical="center" wrapText="1"/>
    </xf>
    <xf numFmtId="164" fontId="14" fillId="0" borderId="1" xfId="0" applyNumberFormat="1" applyFont="1" applyBorder="1" applyAlignment="1">
      <alignment horizontal="center" vertical="center" wrapText="1"/>
    </xf>
    <xf numFmtId="0" fontId="4" fillId="0" borderId="7" xfId="0" applyFont="1" applyBorder="1" applyAlignment="1">
      <alignment vertical="center" wrapText="1"/>
    </xf>
    <xf numFmtId="0" fontId="13" fillId="0" borderId="7" xfId="0" applyFont="1" applyBorder="1" applyAlignment="1">
      <alignment vertical="center" wrapText="1"/>
    </xf>
    <xf numFmtId="0" fontId="26" fillId="0" borderId="7" xfId="0" applyFont="1" applyBorder="1" applyAlignment="1">
      <alignment vertical="center" wrapText="1"/>
    </xf>
    <xf numFmtId="0" fontId="20" fillId="0" borderId="1" xfId="0" applyFont="1" applyBorder="1" applyAlignment="1">
      <alignment horizontal="center" vertical="center" wrapText="1"/>
    </xf>
    <xf numFmtId="0" fontId="20" fillId="0" borderId="7" xfId="0" applyFont="1" applyBorder="1" applyAlignment="1">
      <alignment horizontal="center" vertical="center" wrapText="1"/>
    </xf>
    <xf numFmtId="1" fontId="3" fillId="0" borderId="0" xfId="0" applyNumberFormat="1" applyFont="1" applyAlignment="1">
      <alignment horizontal="center" vertical="center" wrapText="1"/>
    </xf>
    <xf numFmtId="0" fontId="7" fillId="0" borderId="7" xfId="0" applyFont="1" applyBorder="1" applyAlignment="1">
      <alignment vertical="center" wrapText="1"/>
    </xf>
    <xf numFmtId="0" fontId="26" fillId="9"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4" fillId="9" borderId="1" xfId="0" applyFont="1" applyFill="1" applyBorder="1" applyAlignment="1">
      <alignment vertical="center" wrapText="1"/>
    </xf>
    <xf numFmtId="0" fontId="6" fillId="9" borderId="7" xfId="0" applyFont="1" applyFill="1" applyBorder="1" applyAlignment="1">
      <alignment vertical="center" wrapText="1"/>
    </xf>
    <xf numFmtId="0" fontId="26" fillId="0" borderId="1" xfId="0" applyFont="1" applyBorder="1" applyAlignment="1">
      <alignment horizontal="center" vertical="center" wrapText="1"/>
    </xf>
    <xf numFmtId="49" fontId="2" fillId="0" borderId="1" xfId="0" applyNumberFormat="1" applyFont="1" applyBorder="1" applyAlignment="1">
      <alignment vertical="center" wrapText="1"/>
    </xf>
    <xf numFmtId="164" fontId="2" fillId="0" borderId="0" xfId="0" applyNumberFormat="1" applyFont="1" applyAlignment="1">
      <alignment horizontal="center" vertical="center"/>
    </xf>
    <xf numFmtId="0" fontId="18" fillId="4" borderId="8" xfId="0" applyFont="1" applyFill="1" applyBorder="1" applyAlignment="1">
      <alignment vertical="center"/>
    </xf>
    <xf numFmtId="0" fontId="18" fillId="4" borderId="13" xfId="0" applyFont="1" applyFill="1" applyBorder="1" applyAlignment="1">
      <alignment vertical="center"/>
    </xf>
    <xf numFmtId="0" fontId="18" fillId="4" borderId="10" xfId="0" applyFont="1" applyFill="1" applyBorder="1" applyAlignment="1">
      <alignment vertical="center"/>
    </xf>
    <xf numFmtId="0" fontId="18" fillId="5" borderId="8" xfId="0" applyFont="1" applyFill="1" applyBorder="1" applyAlignment="1">
      <alignment vertical="center"/>
    </xf>
    <xf numFmtId="0" fontId="18" fillId="5" borderId="13" xfId="0" applyFont="1" applyFill="1" applyBorder="1" applyAlignment="1">
      <alignment vertical="center"/>
    </xf>
    <xf numFmtId="0" fontId="18" fillId="5" borderId="10" xfId="0" applyFont="1" applyFill="1" applyBorder="1" applyAlignment="1">
      <alignment vertical="center"/>
    </xf>
    <xf numFmtId="166" fontId="18" fillId="7" borderId="0" xfId="0" applyNumberFormat="1" applyFont="1" applyFill="1" applyAlignment="1">
      <alignment horizontal="center" vertical="center"/>
    </xf>
    <xf numFmtId="167" fontId="0" fillId="4" borderId="9" xfId="0" applyNumberFormat="1" applyFill="1" applyBorder="1" applyAlignment="1">
      <alignment horizontal="center" vertical="center"/>
    </xf>
    <xf numFmtId="167" fontId="0" fillId="4" borderId="14" xfId="0" applyNumberFormat="1" applyFill="1" applyBorder="1" applyAlignment="1">
      <alignment horizontal="center" vertical="center"/>
    </xf>
    <xf numFmtId="167" fontId="0" fillId="4" borderId="11" xfId="0" applyNumberFormat="1" applyFill="1" applyBorder="1" applyAlignment="1">
      <alignment horizontal="center" vertical="center"/>
    </xf>
    <xf numFmtId="167" fontId="0" fillId="5" borderId="9" xfId="0" applyNumberFormat="1" applyFill="1" applyBorder="1" applyAlignment="1">
      <alignment horizontal="center" vertical="center"/>
    </xf>
    <xf numFmtId="167" fontId="0" fillId="5" borderId="14" xfId="0" applyNumberFormat="1" applyFill="1" applyBorder="1" applyAlignment="1">
      <alignment horizontal="center" vertical="center"/>
    </xf>
    <xf numFmtId="167" fontId="0" fillId="5" borderId="11" xfId="0" applyNumberFormat="1" applyFill="1" applyBorder="1" applyAlignment="1">
      <alignment horizontal="center" vertical="center"/>
    </xf>
    <xf numFmtId="170" fontId="4" fillId="0" borderId="1" xfId="0" applyNumberFormat="1" applyFont="1" applyBorder="1" applyAlignment="1">
      <alignment horizontal="center" vertical="center" wrapText="1"/>
    </xf>
    <xf numFmtId="170" fontId="2" fillId="0" borderId="1" xfId="0" applyNumberFormat="1" applyFont="1" applyBorder="1" applyAlignment="1">
      <alignment horizontal="center" vertical="center" wrapText="1"/>
    </xf>
    <xf numFmtId="168" fontId="32" fillId="12" borderId="1" xfId="7" applyNumberFormat="1" applyFont="1" applyFill="1" applyBorder="1" applyAlignment="1">
      <alignment horizontal="center" vertical="center" wrapText="1"/>
    </xf>
    <xf numFmtId="0" fontId="32" fillId="12" borderId="1" xfId="7" applyFont="1" applyFill="1" applyBorder="1" applyAlignment="1">
      <alignment horizontal="center" vertical="center" wrapText="1"/>
    </xf>
    <xf numFmtId="169" fontId="32" fillId="12" borderId="1" xfId="7" applyNumberFormat="1" applyFont="1" applyFill="1" applyBorder="1" applyAlignment="1">
      <alignment horizontal="center" vertical="center" wrapText="1"/>
    </xf>
    <xf numFmtId="0" fontId="20" fillId="11" borderId="25" xfId="0" applyFont="1" applyFill="1" applyBorder="1" applyAlignment="1">
      <alignment horizontal="center" vertical="center"/>
    </xf>
    <xf numFmtId="0" fontId="2" fillId="11" borderId="26" xfId="0" applyFont="1" applyFill="1" applyBorder="1" applyAlignment="1">
      <alignment vertical="center"/>
    </xf>
    <xf numFmtId="0" fontId="20" fillId="11" borderId="26" xfId="0" applyFont="1" applyFill="1" applyBorder="1" applyAlignment="1">
      <alignment horizontal="center" vertical="center"/>
    </xf>
    <xf numFmtId="0" fontId="20" fillId="11" borderId="27" xfId="0" applyFont="1" applyFill="1" applyBorder="1" applyAlignment="1">
      <alignment horizontal="center" vertical="center"/>
    </xf>
    <xf numFmtId="14" fontId="4" fillId="0" borderId="1"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14" fillId="0" borderId="1" xfId="0" applyFont="1" applyBorder="1" applyAlignment="1">
      <alignment horizontal="center" vertical="center" wrapText="1"/>
    </xf>
    <xf numFmtId="170" fontId="6" fillId="0" borderId="1" xfId="0" applyNumberFormat="1" applyFont="1" applyBorder="1" applyAlignment="1">
      <alignment horizontal="center" vertical="center" wrapText="1"/>
    </xf>
    <xf numFmtId="167" fontId="6" fillId="0" borderId="1" xfId="0" applyNumberFormat="1" applyFont="1" applyBorder="1" applyAlignment="1">
      <alignment horizontal="center" vertical="center" wrapText="1"/>
    </xf>
    <xf numFmtId="0" fontId="38" fillId="0" borderId="1" xfId="0" applyFont="1" applyBorder="1" applyAlignment="1">
      <alignment horizontal="center" vertical="center"/>
    </xf>
    <xf numFmtId="0" fontId="6" fillId="0" borderId="1" xfId="0" applyFont="1" applyBorder="1" applyAlignment="1">
      <alignment horizontal="center" vertical="center" wrapText="1"/>
    </xf>
    <xf numFmtId="0" fontId="2" fillId="6" borderId="6" xfId="0" applyFont="1" applyFill="1" applyBorder="1" applyAlignment="1">
      <alignment horizontal="center" vertical="center" wrapText="1"/>
    </xf>
    <xf numFmtId="0" fontId="7" fillId="6" borderId="1" xfId="0" applyFont="1" applyFill="1" applyBorder="1" applyAlignment="1">
      <alignment horizontal="center" vertical="center" wrapText="1"/>
    </xf>
    <xf numFmtId="170" fontId="2" fillId="6" borderId="1" xfId="0" applyNumberFormat="1" applyFont="1" applyFill="1" applyBorder="1" applyAlignment="1">
      <alignment horizontal="center" vertical="center" wrapText="1"/>
    </xf>
    <xf numFmtId="0" fontId="0" fillId="6" borderId="1" xfId="0" applyFill="1" applyBorder="1" applyAlignment="1">
      <alignment horizontal="center" vertical="center"/>
    </xf>
    <xf numFmtId="0" fontId="4" fillId="6" borderId="1" xfId="0" applyFont="1" applyFill="1" applyBorder="1" applyAlignment="1">
      <alignment vertical="center" wrapText="1"/>
    </xf>
    <xf numFmtId="0" fontId="2" fillId="6" borderId="1" xfId="0" applyFont="1" applyFill="1" applyBorder="1" applyAlignment="1">
      <alignment horizontal="center" vertical="center" wrapText="1"/>
    </xf>
    <xf numFmtId="0" fontId="12" fillId="6" borderId="1" xfId="0" applyFont="1" applyFill="1" applyBorder="1" applyAlignment="1">
      <alignment vertical="center" wrapText="1"/>
    </xf>
    <xf numFmtId="0" fontId="12" fillId="6" borderId="7" xfId="0" applyFont="1" applyFill="1" applyBorder="1" applyAlignment="1">
      <alignment vertical="center" wrapText="1"/>
    </xf>
    <xf numFmtId="20" fontId="14"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14" fillId="0" borderId="6" xfId="0" applyFont="1" applyBorder="1" applyAlignment="1">
      <alignment horizontal="center" vertical="center" wrapText="1"/>
    </xf>
    <xf numFmtId="170" fontId="14" fillId="0" borderId="1" xfId="0" applyNumberFormat="1" applyFont="1" applyBorder="1" applyAlignment="1">
      <alignment horizontal="center" vertical="center" wrapText="1"/>
    </xf>
    <xf numFmtId="167" fontId="14" fillId="0" borderId="1" xfId="0" applyNumberFormat="1" applyFont="1" applyBorder="1" applyAlignment="1">
      <alignment horizontal="center" vertical="center" wrapText="1"/>
    </xf>
    <xf numFmtId="0" fontId="39" fillId="0" borderId="1" xfId="0"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14" fillId="0" borderId="7" xfId="0" applyFont="1" applyBorder="1" applyAlignment="1">
      <alignment vertical="center" wrapText="1"/>
    </xf>
    <xf numFmtId="20" fontId="7" fillId="6" borderId="1" xfId="0" applyNumberFormat="1" applyFont="1" applyFill="1" applyBorder="1" applyAlignment="1">
      <alignment horizontal="center" vertical="center" wrapText="1"/>
    </xf>
    <xf numFmtId="0" fontId="2" fillId="6" borderId="1" xfId="0" applyFont="1" applyFill="1" applyBorder="1" applyAlignment="1">
      <alignment horizontal="left" vertical="center" wrapText="1"/>
    </xf>
    <xf numFmtId="0" fontId="14" fillId="6" borderId="1" xfId="0" applyFont="1" applyFill="1" applyBorder="1" applyAlignment="1">
      <alignment vertical="center" wrapText="1"/>
    </xf>
    <xf numFmtId="0" fontId="2" fillId="6" borderId="0" xfId="0" applyFont="1" applyFill="1" applyAlignment="1">
      <alignment vertical="center"/>
    </xf>
    <xf numFmtId="20" fontId="7" fillId="6" borderId="2" xfId="0" applyNumberFormat="1" applyFont="1" applyFill="1" applyBorder="1" applyAlignment="1">
      <alignment horizontal="center" vertical="center" wrapText="1"/>
    </xf>
    <xf numFmtId="167" fontId="17" fillId="6" borderId="2" xfId="0" applyNumberFormat="1" applyFont="1" applyFill="1" applyBorder="1" applyAlignment="1">
      <alignment horizontal="center" vertical="center" wrapText="1"/>
    </xf>
    <xf numFmtId="0" fontId="0" fillId="6" borderId="2" xfId="0" applyFill="1" applyBorder="1" applyAlignment="1">
      <alignment horizontal="center" vertical="center"/>
    </xf>
    <xf numFmtId="0" fontId="5" fillId="6" borderId="2" xfId="0" applyFont="1" applyFill="1" applyBorder="1" applyAlignment="1">
      <alignment horizontal="left" vertical="center" wrapText="1"/>
    </xf>
    <xf numFmtId="0" fontId="2" fillId="6" borderId="2" xfId="0" applyFont="1" applyFill="1" applyBorder="1" applyAlignment="1">
      <alignment horizontal="center" vertical="center" wrapText="1"/>
    </xf>
    <xf numFmtId="0" fontId="12" fillId="6" borderId="18" xfId="0" applyFont="1" applyFill="1" applyBorder="1" applyAlignment="1">
      <alignment vertical="center" wrapText="1"/>
    </xf>
    <xf numFmtId="0" fontId="14" fillId="6" borderId="2" xfId="0" applyFont="1" applyFill="1" applyBorder="1" applyAlignment="1">
      <alignment vertical="center" wrapText="1"/>
    </xf>
    <xf numFmtId="0" fontId="2" fillId="6" borderId="28" xfId="0" applyFont="1" applyFill="1" applyBorder="1" applyAlignment="1">
      <alignment horizontal="center" vertical="center" wrapText="1"/>
    </xf>
    <xf numFmtId="20" fontId="7" fillId="6" borderId="28" xfId="0" applyNumberFormat="1" applyFont="1" applyFill="1" applyBorder="1" applyAlignment="1">
      <alignment horizontal="center" vertical="center" wrapText="1"/>
    </xf>
    <xf numFmtId="170" fontId="2" fillId="6" borderId="28" xfId="0" applyNumberFormat="1" applyFont="1" applyFill="1" applyBorder="1" applyAlignment="1">
      <alignment horizontal="center" vertical="center" wrapText="1"/>
    </xf>
    <xf numFmtId="167" fontId="17" fillId="6" borderId="28" xfId="0" applyNumberFormat="1" applyFont="1" applyFill="1" applyBorder="1" applyAlignment="1">
      <alignment horizontal="center" vertical="center" wrapText="1"/>
    </xf>
    <xf numFmtId="0" fontId="0" fillId="6" borderId="28" xfId="0" applyFill="1" applyBorder="1" applyAlignment="1">
      <alignment horizontal="center" vertical="center"/>
    </xf>
    <xf numFmtId="0" fontId="5" fillId="6" borderId="28" xfId="0" applyFont="1" applyFill="1" applyBorder="1" applyAlignment="1">
      <alignment horizontal="left" vertical="center" wrapText="1"/>
    </xf>
    <xf numFmtId="0" fontId="12" fillId="6" borderId="28" xfId="0" applyFont="1" applyFill="1" applyBorder="1" applyAlignment="1">
      <alignment vertical="center" wrapText="1"/>
    </xf>
    <xf numFmtId="20" fontId="2" fillId="6" borderId="16" xfId="0" applyNumberFormat="1" applyFont="1" applyFill="1" applyBorder="1" applyAlignment="1">
      <alignment horizontal="center" vertical="center" wrapText="1"/>
    </xf>
    <xf numFmtId="166" fontId="2" fillId="6" borderId="1" xfId="0" applyNumberFormat="1" applyFont="1" applyFill="1" applyBorder="1" applyAlignment="1">
      <alignment horizontal="center" vertical="center" wrapText="1"/>
    </xf>
    <xf numFmtId="20" fontId="6" fillId="0" borderId="6" xfId="0" applyNumberFormat="1" applyFont="1" applyBorder="1" applyAlignment="1">
      <alignment horizontal="center" vertical="center" wrapText="1"/>
    </xf>
    <xf numFmtId="166" fontId="6" fillId="0" borderId="1" xfId="0" applyNumberFormat="1" applyFont="1" applyBorder="1" applyAlignment="1">
      <alignment horizontal="center" vertical="center" wrapText="1"/>
    </xf>
    <xf numFmtId="20" fontId="6" fillId="6" borderId="6" xfId="0" applyNumberFormat="1" applyFont="1" applyFill="1" applyBorder="1" applyAlignment="1">
      <alignment horizontal="center" vertical="center" wrapText="1"/>
    </xf>
    <xf numFmtId="0" fontId="14" fillId="6" borderId="1" xfId="0" applyFont="1" applyFill="1" applyBorder="1" applyAlignment="1">
      <alignment horizontal="center" vertical="center" wrapText="1"/>
    </xf>
    <xf numFmtId="166" fontId="6" fillId="6" borderId="1" xfId="0" applyNumberFormat="1" applyFont="1" applyFill="1" applyBorder="1" applyAlignment="1">
      <alignment horizontal="center" vertical="center" wrapText="1"/>
    </xf>
    <xf numFmtId="167" fontId="6" fillId="6" borderId="1" xfId="0" applyNumberFormat="1" applyFont="1" applyFill="1" applyBorder="1" applyAlignment="1">
      <alignment horizontal="center" vertical="center" wrapText="1"/>
    </xf>
    <xf numFmtId="0" fontId="38" fillId="6" borderId="1" xfId="0" applyFont="1" applyFill="1" applyBorder="1" applyAlignment="1">
      <alignment horizontal="center" vertical="center"/>
    </xf>
    <xf numFmtId="0" fontId="6" fillId="6" borderId="1" xfId="0" applyFont="1" applyFill="1" applyBorder="1" applyAlignment="1">
      <alignment horizontal="left" vertical="center" wrapText="1"/>
    </xf>
    <xf numFmtId="0" fontId="6" fillId="6" borderId="1" xfId="0" applyFont="1" applyFill="1" applyBorder="1" applyAlignment="1">
      <alignment horizontal="center" vertical="center" wrapText="1"/>
    </xf>
    <xf numFmtId="0" fontId="6" fillId="6" borderId="7" xfId="0" applyFont="1" applyFill="1" applyBorder="1" applyAlignment="1">
      <alignment vertical="center" wrapText="1"/>
    </xf>
    <xf numFmtId="0" fontId="6" fillId="9" borderId="17" xfId="0" applyFont="1" applyFill="1" applyBorder="1" applyAlignment="1">
      <alignment vertical="center" wrapText="1"/>
    </xf>
    <xf numFmtId="20" fontId="2" fillId="6" borderId="6" xfId="0" applyNumberFormat="1" applyFont="1" applyFill="1" applyBorder="1" applyAlignment="1">
      <alignment horizontal="center" vertical="center" wrapText="1"/>
    </xf>
    <xf numFmtId="0" fontId="5" fillId="6" borderId="1" xfId="0" applyFont="1" applyFill="1" applyBorder="1" applyAlignment="1">
      <alignment vertical="center" wrapText="1"/>
    </xf>
    <xf numFmtId="0" fontId="27" fillId="6" borderId="7" xfId="0" applyFont="1" applyFill="1" applyBorder="1" applyAlignment="1">
      <alignment vertical="center" wrapText="1"/>
    </xf>
    <xf numFmtId="164" fontId="2" fillId="6" borderId="1" xfId="0" applyNumberFormat="1" applyFont="1" applyFill="1" applyBorder="1" applyAlignment="1">
      <alignment horizontal="center" vertical="center" wrapText="1"/>
    </xf>
    <xf numFmtId="166" fontId="4" fillId="6"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2" fillId="6" borderId="7" xfId="0" applyFont="1" applyFill="1" applyBorder="1" applyAlignment="1">
      <alignment vertical="center" wrapText="1"/>
    </xf>
    <xf numFmtId="0" fontId="0" fillId="6" borderId="0" xfId="0" applyFill="1" applyAlignment="1">
      <alignment vertical="center"/>
    </xf>
    <xf numFmtId="164" fontId="7" fillId="6" borderId="1" xfId="0" applyNumberFormat="1" applyFont="1" applyFill="1" applyBorder="1" applyAlignment="1">
      <alignment horizontal="center" vertical="center" wrapText="1"/>
    </xf>
    <xf numFmtId="164" fontId="6" fillId="0" borderId="6" xfId="0" applyNumberFormat="1" applyFont="1" applyBorder="1" applyAlignment="1">
      <alignment horizontal="center" vertical="center" wrapText="1"/>
    </xf>
    <xf numFmtId="0" fontId="41" fillId="0" borderId="1" xfId="0" applyFont="1" applyBorder="1"/>
    <xf numFmtId="0" fontId="41" fillId="0" borderId="24" xfId="0" applyFont="1" applyBorder="1" applyAlignment="1">
      <alignment wrapText="1"/>
    </xf>
    <xf numFmtId="0" fontId="42" fillId="0" borderId="15" xfId="0" applyFont="1" applyBorder="1"/>
    <xf numFmtId="0" fontId="42" fillId="0" borderId="29" xfId="0" applyFont="1" applyBorder="1" applyAlignment="1">
      <alignment wrapText="1"/>
    </xf>
    <xf numFmtId="0" fontId="43" fillId="0" borderId="29" xfId="0" applyFont="1" applyBorder="1" applyAlignment="1">
      <alignment wrapText="1"/>
    </xf>
    <xf numFmtId="0" fontId="49" fillId="13" borderId="1" xfId="0" applyFont="1" applyFill="1" applyBorder="1"/>
    <xf numFmtId="0" fontId="50" fillId="0" borderId="1" xfId="0" applyFont="1" applyBorder="1"/>
    <xf numFmtId="0" fontId="51" fillId="0" borderId="1" xfId="0" applyFont="1" applyBorder="1"/>
    <xf numFmtId="0" fontId="52" fillId="0" borderId="1" xfId="0" applyFont="1" applyBorder="1"/>
    <xf numFmtId="0" fontId="54" fillId="0" borderId="1" xfId="0" applyFont="1" applyBorder="1" applyAlignment="1">
      <alignment wrapText="1"/>
    </xf>
    <xf numFmtId="0" fontId="55" fillId="0" borderId="1" xfId="0" applyFont="1" applyBorder="1" applyAlignment="1">
      <alignment wrapText="1"/>
    </xf>
    <xf numFmtId="0" fontId="11" fillId="0" borderId="1" xfId="1" applyBorder="1" applyAlignment="1" applyProtection="1">
      <alignment wrapText="1"/>
    </xf>
    <xf numFmtId="0" fontId="58" fillId="14" borderId="31" xfId="0" applyFont="1" applyFill="1" applyBorder="1" applyAlignment="1">
      <alignment horizontal="center" vertical="center" wrapText="1"/>
    </xf>
    <xf numFmtId="0" fontId="41" fillId="14" borderId="32" xfId="0" applyFont="1" applyFill="1" applyBorder="1" applyAlignment="1">
      <alignment vertical="center" wrapText="1"/>
    </xf>
    <xf numFmtId="0" fontId="58" fillId="15" borderId="33" xfId="0" applyFont="1" applyFill="1" applyBorder="1" applyAlignment="1">
      <alignment vertical="center" wrapText="1"/>
    </xf>
    <xf numFmtId="0" fontId="60" fillId="15" borderId="11" xfId="0" applyFont="1" applyFill="1" applyBorder="1" applyAlignment="1">
      <alignment vertical="center" wrapText="1"/>
    </xf>
    <xf numFmtId="0" fontId="61" fillId="0" borderId="0" xfId="0" applyFont="1" applyAlignment="1">
      <alignment vertical="center" wrapText="1"/>
    </xf>
    <xf numFmtId="0" fontId="62" fillId="0" borderId="0" xfId="0" applyFont="1"/>
    <xf numFmtId="20" fontId="64" fillId="0" borderId="1" xfId="0" applyNumberFormat="1" applyFont="1" applyBorder="1" applyAlignment="1">
      <alignment horizontal="center" vertical="center" wrapText="1"/>
    </xf>
    <xf numFmtId="170" fontId="63" fillId="0" borderId="1" xfId="0" applyNumberFormat="1" applyFont="1" applyBorder="1" applyAlignment="1">
      <alignment horizontal="center" vertical="center" wrapText="1"/>
    </xf>
    <xf numFmtId="167" fontId="65" fillId="0" borderId="1" xfId="0" applyNumberFormat="1" applyFont="1" applyBorder="1" applyAlignment="1">
      <alignment horizontal="center" vertical="center" wrapText="1"/>
    </xf>
    <xf numFmtId="0" fontId="66" fillId="0" borderId="1" xfId="0" applyFont="1" applyBorder="1" applyAlignment="1">
      <alignment horizontal="center" vertical="center"/>
    </xf>
    <xf numFmtId="0" fontId="63" fillId="0" borderId="1" xfId="0" applyFont="1" applyBorder="1" applyAlignment="1">
      <alignment horizontal="left" vertical="center" wrapText="1"/>
    </xf>
    <xf numFmtId="0" fontId="63" fillId="0" borderId="1" xfId="0" applyFont="1" applyBorder="1" applyAlignment="1">
      <alignment horizontal="center" vertical="center" wrapText="1"/>
    </xf>
    <xf numFmtId="0" fontId="67" fillId="0" borderId="1" xfId="0" applyFont="1" applyBorder="1" applyAlignment="1">
      <alignment vertical="center" wrapText="1"/>
    </xf>
    <xf numFmtId="0" fontId="2" fillId="0" borderId="1" xfId="0" applyFont="1" applyBorder="1" applyAlignment="1">
      <alignment horizontal="center" vertical="center"/>
    </xf>
    <xf numFmtId="0" fontId="7" fillId="0" borderId="1" xfId="0" applyFont="1" applyBorder="1" applyAlignment="1">
      <alignment horizontal="center" vertical="center"/>
    </xf>
    <xf numFmtId="166" fontId="18" fillId="7" borderId="1" xfId="0" applyNumberFormat="1" applyFont="1" applyFill="1" applyBorder="1" applyAlignment="1">
      <alignment horizontal="center" vertical="center"/>
    </xf>
    <xf numFmtId="20" fontId="2" fillId="7" borderId="1" xfId="0" applyNumberFormat="1" applyFont="1" applyFill="1" applyBorder="1" applyAlignment="1">
      <alignment horizontal="center" vertical="center"/>
    </xf>
    <xf numFmtId="20" fontId="7" fillId="7" borderId="1" xfId="0" applyNumberFormat="1" applyFont="1" applyFill="1" applyBorder="1" applyAlignment="1">
      <alignment horizontal="center" vertical="center"/>
    </xf>
    <xf numFmtId="0" fontId="1" fillId="0" borderId="1" xfId="0" applyFont="1" applyBorder="1" applyAlignment="1">
      <alignment vertical="center"/>
    </xf>
    <xf numFmtId="1" fontId="2" fillId="0" borderId="1" xfId="0" applyNumberFormat="1" applyFont="1" applyBorder="1" applyAlignment="1">
      <alignment horizontal="center" vertical="center" wrapText="1"/>
    </xf>
    <xf numFmtId="0" fontId="68" fillId="0" borderId="1" xfId="0" applyFont="1" applyBorder="1" applyAlignment="1">
      <alignment vertical="center" wrapText="1"/>
    </xf>
    <xf numFmtId="0" fontId="20" fillId="11" borderId="1" xfId="0" applyFont="1" applyFill="1" applyBorder="1" applyAlignment="1">
      <alignment horizontal="center" vertical="center"/>
    </xf>
    <xf numFmtId="0" fontId="2" fillId="11" borderId="1" xfId="0" applyFont="1" applyFill="1" applyBorder="1" applyAlignment="1">
      <alignment vertical="center"/>
    </xf>
    <xf numFmtId="20" fontId="2" fillId="9" borderId="1" xfId="0" applyNumberFormat="1" applyFont="1" applyFill="1" applyBorder="1" applyAlignment="1">
      <alignment horizontal="center" vertical="center" wrapText="1"/>
    </xf>
    <xf numFmtId="0" fontId="22" fillId="9" borderId="1" xfId="0" applyFont="1" applyFill="1" applyBorder="1" applyAlignment="1">
      <alignment vertical="center" wrapText="1"/>
    </xf>
    <xf numFmtId="0" fontId="7" fillId="0" borderId="1" xfId="0" applyFont="1" applyBorder="1" applyAlignment="1">
      <alignment vertical="center"/>
    </xf>
    <xf numFmtId="20" fontId="6" fillId="0" borderId="1" xfId="0" applyNumberFormat="1" applyFont="1" applyBorder="1" applyAlignment="1">
      <alignment horizontal="center" vertical="center" wrapText="1"/>
    </xf>
    <xf numFmtId="0" fontId="8" fillId="0" borderId="1" xfId="0" applyFont="1" applyBorder="1" applyAlignment="1">
      <alignment vertical="center"/>
    </xf>
    <xf numFmtId="0" fontId="20" fillId="0" borderId="1" xfId="0" applyFont="1" applyBorder="1" applyAlignment="1">
      <alignment horizontal="center" vertical="center"/>
    </xf>
    <xf numFmtId="20" fontId="7" fillId="9" borderId="1" xfId="0" applyNumberFormat="1" applyFont="1" applyFill="1" applyBorder="1" applyAlignment="1">
      <alignment horizontal="center" vertical="center" wrapText="1"/>
    </xf>
    <xf numFmtId="166" fontId="2" fillId="9" borderId="1" xfId="0" applyNumberFormat="1" applyFont="1" applyFill="1" applyBorder="1" applyAlignment="1">
      <alignment horizontal="center" vertical="center" wrapText="1"/>
    </xf>
    <xf numFmtId="0" fontId="5" fillId="9" borderId="1" xfId="0" applyFont="1" applyFill="1" applyBorder="1" applyAlignment="1">
      <alignment vertical="center" wrapText="1"/>
    </xf>
    <xf numFmtId="0" fontId="2" fillId="9" borderId="1" xfId="0" applyFont="1" applyFill="1" applyBorder="1" applyAlignment="1">
      <alignment vertical="center" wrapText="1"/>
    </xf>
    <xf numFmtId="0" fontId="6" fillId="9" borderId="1" xfId="0" applyFont="1" applyFill="1" applyBorder="1" applyAlignment="1">
      <alignment vertical="center" wrapText="1"/>
    </xf>
    <xf numFmtId="0" fontId="27" fillId="0" borderId="1" xfId="0" applyFont="1" applyBorder="1" applyAlignment="1">
      <alignment vertical="center" wrapText="1"/>
    </xf>
    <xf numFmtId="0" fontId="21" fillId="0" borderId="1" xfId="0" applyFont="1" applyBorder="1" applyAlignment="1">
      <alignment vertical="center"/>
    </xf>
    <xf numFmtId="164" fontId="20" fillId="0" borderId="1" xfId="0" applyNumberFormat="1" applyFont="1" applyBorder="1" applyAlignment="1">
      <alignment horizontal="center" vertical="center" wrapText="1"/>
    </xf>
    <xf numFmtId="1" fontId="21" fillId="0" borderId="1" xfId="0" applyNumberFormat="1" applyFont="1" applyBorder="1" applyAlignment="1">
      <alignment horizontal="center" vertical="center" wrapText="1"/>
    </xf>
    <xf numFmtId="20" fontId="7" fillId="0" borderId="1" xfId="0" applyNumberFormat="1" applyFont="1" applyBorder="1" applyAlignment="1">
      <alignment vertical="center" wrapText="1"/>
    </xf>
    <xf numFmtId="164" fontId="2" fillId="0" borderId="1" xfId="0" applyNumberFormat="1" applyFont="1" applyBorder="1" applyAlignment="1">
      <alignment horizontal="center" vertical="center" wrapText="1"/>
    </xf>
    <xf numFmtId="20" fontId="6" fillId="0" borderId="1" xfId="0" applyNumberFormat="1" applyFont="1" applyBorder="1" applyAlignment="1">
      <alignment vertical="center" wrapText="1"/>
    </xf>
    <xf numFmtId="0" fontId="13" fillId="0" borderId="1" xfId="0" applyFont="1" applyBorder="1" applyAlignment="1">
      <alignment vertical="center" wrapText="1"/>
    </xf>
    <xf numFmtId="0" fontId="26" fillId="0" borderId="1" xfId="0" applyFont="1" applyBorder="1" applyAlignment="1">
      <alignment vertical="center" wrapText="1"/>
    </xf>
    <xf numFmtId="164" fontId="6"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0" fontId="7" fillId="0" borderId="1" xfId="0" applyFont="1" applyBorder="1" applyAlignment="1">
      <alignment vertical="center" wrapText="1"/>
    </xf>
    <xf numFmtId="164" fontId="2" fillId="0" borderId="1" xfId="0" applyNumberFormat="1" applyFont="1" applyBorder="1" applyAlignment="1">
      <alignment horizontal="center" vertical="center"/>
    </xf>
    <xf numFmtId="20" fontId="2" fillId="0" borderId="1" xfId="0" applyNumberFormat="1" applyFont="1" applyBorder="1" applyAlignment="1">
      <alignment horizontal="center" vertical="center"/>
    </xf>
    <xf numFmtId="0" fontId="18" fillId="4" borderId="1" xfId="0" applyFont="1" applyFill="1" applyBorder="1" applyAlignment="1">
      <alignment vertical="center"/>
    </xf>
    <xf numFmtId="167" fontId="0" fillId="4" borderId="1" xfId="0" applyNumberFormat="1" applyFill="1" applyBorder="1" applyAlignment="1">
      <alignment horizontal="center" vertical="center"/>
    </xf>
    <xf numFmtId="0" fontId="18" fillId="5" borderId="1" xfId="0" applyFont="1" applyFill="1" applyBorder="1" applyAlignment="1">
      <alignment vertical="center"/>
    </xf>
    <xf numFmtId="167" fontId="0" fillId="5" borderId="1" xfId="0" applyNumberFormat="1" applyFill="1" applyBorder="1" applyAlignment="1">
      <alignment horizontal="center" vertical="center"/>
    </xf>
    <xf numFmtId="20" fontId="16" fillId="3" borderId="1" xfId="0"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164" fontId="16" fillId="3" borderId="1" xfId="0" applyNumberFormat="1" applyFont="1" applyFill="1" applyBorder="1" applyAlignment="1">
      <alignment horizontal="center" vertical="center" wrapText="1"/>
    </xf>
    <xf numFmtId="20" fontId="16" fillId="6" borderId="1" xfId="0" applyNumberFormat="1" applyFont="1" applyFill="1" applyBorder="1" applyAlignment="1">
      <alignment horizontal="center" vertical="center" wrapText="1"/>
    </xf>
    <xf numFmtId="0" fontId="16" fillId="3" borderId="1" xfId="0" applyFont="1" applyFill="1" applyBorder="1" applyAlignment="1">
      <alignment vertical="center" wrapText="1"/>
    </xf>
    <xf numFmtId="0" fontId="50" fillId="0" borderId="1" xfId="0" applyFont="1" applyBorder="1" applyAlignment="1">
      <alignment wrapText="1"/>
    </xf>
    <xf numFmtId="0" fontId="8" fillId="11" borderId="1" xfId="0" applyFont="1" applyFill="1" applyBorder="1" applyAlignment="1">
      <alignment horizontal="center" vertical="top"/>
    </xf>
    <xf numFmtId="0" fontId="8" fillId="11" borderId="15" xfId="0" applyFont="1" applyFill="1" applyBorder="1" applyAlignment="1">
      <alignment horizontal="center" vertical="top"/>
    </xf>
    <xf numFmtId="0" fontId="48" fillId="0" borderId="22" xfId="0" applyFont="1" applyBorder="1" applyAlignment="1">
      <alignment horizontal="center" vertical="center"/>
    </xf>
    <xf numFmtId="0" fontId="45" fillId="0" borderId="23" xfId="0" applyFont="1" applyBorder="1" applyAlignment="1">
      <alignment horizontal="center" vertical="center"/>
    </xf>
    <xf numFmtId="0" fontId="45" fillId="0" borderId="24" xfId="0" applyFont="1" applyBorder="1" applyAlignment="1">
      <alignment horizontal="center" vertical="center"/>
    </xf>
    <xf numFmtId="0" fontId="25" fillId="6" borderId="1" xfId="0" applyFont="1" applyFill="1" applyBorder="1" applyAlignment="1">
      <alignment horizontal="center" vertical="center"/>
    </xf>
    <xf numFmtId="0" fontId="49" fillId="14" borderId="22" xfId="0" applyFont="1" applyFill="1" applyBorder="1" applyAlignment="1"/>
    <xf numFmtId="0" fontId="49" fillId="14" borderId="23" xfId="0" applyFont="1" applyFill="1" applyBorder="1" applyAlignment="1"/>
    <xf numFmtId="0" fontId="49" fillId="14" borderId="24" xfId="0" applyFont="1" applyFill="1" applyBorder="1" applyAlignment="1"/>
    <xf numFmtId="0" fontId="50" fillId="14" borderId="22" xfId="0" applyFont="1" applyFill="1" applyBorder="1" applyAlignment="1"/>
    <xf numFmtId="0" fontId="50" fillId="14" borderId="23" xfId="0" applyFont="1" applyFill="1" applyBorder="1" applyAlignment="1"/>
    <xf numFmtId="0" fontId="50" fillId="14" borderId="24" xfId="0" applyFont="1" applyFill="1" applyBorder="1" applyAlignment="1"/>
    <xf numFmtId="0" fontId="44" fillId="0" borderId="30" xfId="0" applyFont="1" applyBorder="1" applyAlignment="1">
      <alignment horizontal="center" vertical="top"/>
    </xf>
    <xf numFmtId="0" fontId="25" fillId="6" borderId="0" xfId="0" applyFont="1" applyFill="1" applyAlignment="1">
      <alignment horizontal="center" vertical="center"/>
    </xf>
  </cellXfs>
  <cellStyles count="8">
    <cellStyle name="Hyperlink" xfId="1" builtinId="8"/>
    <cellStyle name="Normal" xfId="0" builtinId="0"/>
    <cellStyle name="Normal 10 2" xfId="6"/>
    <cellStyle name="Normal 11" xfId="5"/>
    <cellStyle name="Normal 12" xfId="4"/>
    <cellStyle name="Normal 2" xfId="2"/>
    <cellStyle name="Normal 3" xfId="7"/>
    <cellStyle name="Normal 9" xfId="3"/>
  </cellStyles>
  <dxfs count="0"/>
  <tableStyles count="0" defaultTableStyle="TableStyleMedium9" defaultPivotStyle="PivotStyleLight16"/>
  <colors>
    <mruColors>
      <color rgb="FF0000FF"/>
      <color rgb="FF003399"/>
      <color rgb="FF000099"/>
      <color rgb="FF00FFFF"/>
      <color rgb="FFFF0066"/>
      <color rgb="FFFF9933"/>
      <color rgb="FFFF99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heather.rowda@allscripts.com" TargetMode="External"/><Relationship Id="rId13" Type="http://schemas.openxmlformats.org/officeDocument/2006/relationships/hyperlink" Target="mailto:trina.daywalt@allscripts.com" TargetMode="External"/><Relationship Id="rId18" Type="http://schemas.openxmlformats.org/officeDocument/2006/relationships/hyperlink" Target="mailto:anita.bennett@allscripts.com" TargetMode="External"/><Relationship Id="rId3" Type="http://schemas.openxmlformats.org/officeDocument/2006/relationships/hyperlink" Target="mailto:dhill@dchosp.org" TargetMode="External"/><Relationship Id="rId21" Type="http://schemas.openxmlformats.org/officeDocument/2006/relationships/hyperlink" Target="mailto:courtney.privett@allscripts.com" TargetMode="External"/><Relationship Id="rId7" Type="http://schemas.openxmlformats.org/officeDocument/2006/relationships/hyperlink" Target="mailto:robert.acevedo@allscripts.com" TargetMode="External"/><Relationship Id="rId12" Type="http://schemas.openxmlformats.org/officeDocument/2006/relationships/hyperlink" Target="mailto:trina.daywalt@allscripts.com" TargetMode="External"/><Relationship Id="rId17" Type="http://schemas.openxmlformats.org/officeDocument/2006/relationships/hyperlink" Target="mailto:catherine.garner@allscripts.com" TargetMode="External"/><Relationship Id="rId25" Type="http://schemas.openxmlformats.org/officeDocument/2006/relationships/hyperlink" Target="mailto:heather.hosier@alterahealth.com" TargetMode="External"/><Relationship Id="rId2" Type="http://schemas.openxmlformats.org/officeDocument/2006/relationships/hyperlink" Target="mailto:halwell@dchosp.org" TargetMode="External"/><Relationship Id="rId16" Type="http://schemas.openxmlformats.org/officeDocument/2006/relationships/hyperlink" Target="mailto:ketsia.simeus@allscripts.com" TargetMode="External"/><Relationship Id="rId20" Type="http://schemas.openxmlformats.org/officeDocument/2006/relationships/hyperlink" Target="mailto:fatmata.enyi@allscripts.com" TargetMode="External"/><Relationship Id="rId1" Type="http://schemas.openxmlformats.org/officeDocument/2006/relationships/hyperlink" Target="mailto:pfloyd@dchosp.org" TargetMode="External"/><Relationship Id="rId6" Type="http://schemas.openxmlformats.org/officeDocument/2006/relationships/hyperlink" Target="mailto:suhel.sumra@allscripts.com" TargetMode="External"/><Relationship Id="rId11" Type="http://schemas.openxmlformats.org/officeDocument/2006/relationships/hyperlink" Target="mailto:nikita.mathur@allscripts.com" TargetMode="External"/><Relationship Id="rId24" Type="http://schemas.openxmlformats.org/officeDocument/2006/relationships/hyperlink" Target="mailto:justin.peterson@alterahealth.com" TargetMode="External"/><Relationship Id="rId5" Type="http://schemas.openxmlformats.org/officeDocument/2006/relationships/hyperlink" Target="mailto:zhopper@dchosp.org" TargetMode="External"/><Relationship Id="rId15" Type="http://schemas.openxmlformats.org/officeDocument/2006/relationships/hyperlink" Target="mailto:fredy.ortegon@allscripts.com" TargetMode="External"/><Relationship Id="rId23" Type="http://schemas.openxmlformats.org/officeDocument/2006/relationships/hyperlink" Target="mailto:chon.phuong@alterahealth.com" TargetMode="External"/><Relationship Id="rId10" Type="http://schemas.openxmlformats.org/officeDocument/2006/relationships/hyperlink" Target="mailto:jim.owens@allscripts.com" TargetMode="External"/><Relationship Id="rId19" Type="http://schemas.openxmlformats.org/officeDocument/2006/relationships/hyperlink" Target="mailto:ashwini.patil@allscripts.com" TargetMode="External"/><Relationship Id="rId4" Type="http://schemas.openxmlformats.org/officeDocument/2006/relationships/hyperlink" Target="mailto:rfleetwood@dchosp.org" TargetMode="External"/><Relationship Id="rId9" Type="http://schemas.openxmlformats.org/officeDocument/2006/relationships/hyperlink" Target="mailto:kevin.clayton@allscripts.com" TargetMode="External"/><Relationship Id="rId14" Type="http://schemas.openxmlformats.org/officeDocument/2006/relationships/hyperlink" Target="mailto:sharon.thomas-moore@allscripts.com" TargetMode="External"/><Relationship Id="rId22" Type="http://schemas.openxmlformats.org/officeDocument/2006/relationships/hyperlink" Target="mailto:nancy.tyree@allscripts.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I41"/>
  <sheetViews>
    <sheetView workbookViewId="0">
      <selection activeCell="E41" sqref="E41"/>
    </sheetView>
  </sheetViews>
  <sheetFormatPr defaultColWidth="8.85546875" defaultRowHeight="11.25"/>
  <cols>
    <col min="1" max="1" width="24.42578125" style="39" customWidth="1"/>
    <col min="2" max="2" width="12.7109375" style="39" bestFit="1" customWidth="1"/>
    <col min="3" max="3" width="46.28515625" style="39" customWidth="1"/>
    <col min="4" max="4" width="21.7109375" style="49" bestFit="1" customWidth="1"/>
    <col min="5" max="5" width="13.42578125" style="49" bestFit="1" customWidth="1"/>
    <col min="6" max="6" width="10.5703125" style="49" bestFit="1" customWidth="1"/>
    <col min="7" max="7" width="40.7109375" style="39" customWidth="1"/>
    <col min="8" max="16384" width="8.85546875" style="39"/>
  </cols>
  <sheetData>
    <row r="1" spans="1:9" ht="12.75">
      <c r="A1" s="52" t="s">
        <v>0</v>
      </c>
      <c r="B1" s="52" t="s">
        <v>1</v>
      </c>
      <c r="C1" s="52" t="s">
        <v>2</v>
      </c>
      <c r="D1" s="52" t="s">
        <v>3</v>
      </c>
      <c r="E1" s="52" t="s">
        <v>4</v>
      </c>
      <c r="F1" s="52" t="s">
        <v>5</v>
      </c>
      <c r="G1" s="52" t="s">
        <v>6</v>
      </c>
      <c r="H1" s="38"/>
    </row>
    <row r="2" spans="1:9" ht="12.75">
      <c r="A2" s="325" t="s">
        <v>7</v>
      </c>
      <c r="B2" s="325"/>
      <c r="C2" s="325"/>
      <c r="D2" s="325"/>
      <c r="E2" s="325"/>
      <c r="F2" s="325"/>
      <c r="G2" s="325"/>
      <c r="H2" s="38"/>
    </row>
    <row r="3" spans="1:9" ht="21" customHeight="1">
      <c r="A3" s="42" t="s">
        <v>8</v>
      </c>
      <c r="B3" s="40" t="s">
        <v>9</v>
      </c>
      <c r="C3" s="42" t="s">
        <v>10</v>
      </c>
      <c r="D3" s="40" t="s">
        <v>11</v>
      </c>
      <c r="E3" s="40" t="s">
        <v>12</v>
      </c>
      <c r="F3" s="40" t="s">
        <v>13</v>
      </c>
      <c r="G3" s="50" t="s">
        <v>14</v>
      </c>
      <c r="H3" s="38"/>
      <c r="I3" s="41"/>
    </row>
    <row r="4" spans="1:9" ht="21" customHeight="1">
      <c r="A4" s="42" t="s">
        <v>15</v>
      </c>
      <c r="B4" s="40" t="s">
        <v>9</v>
      </c>
      <c r="C4" s="42" t="s">
        <v>16</v>
      </c>
      <c r="D4" s="19" t="s">
        <v>17</v>
      </c>
      <c r="E4" s="40"/>
      <c r="F4" s="40" t="s">
        <v>13</v>
      </c>
      <c r="G4" s="51" t="s">
        <v>18</v>
      </c>
      <c r="H4" s="38"/>
      <c r="I4" s="41"/>
    </row>
    <row r="5" spans="1:9" ht="21" customHeight="1">
      <c r="A5" s="42" t="s">
        <v>19</v>
      </c>
      <c r="B5" s="40" t="s">
        <v>9</v>
      </c>
      <c r="C5" s="42" t="s">
        <v>16</v>
      </c>
      <c r="D5" s="19" t="s">
        <v>20</v>
      </c>
      <c r="E5" s="40" t="s">
        <v>21</v>
      </c>
      <c r="F5" s="40" t="s">
        <v>13</v>
      </c>
      <c r="G5" s="50" t="s">
        <v>22</v>
      </c>
      <c r="H5" s="38"/>
      <c r="I5" s="41"/>
    </row>
    <row r="6" spans="1:9" ht="21" customHeight="1">
      <c r="A6" s="42" t="s">
        <v>23</v>
      </c>
      <c r="B6" s="40" t="s">
        <v>9</v>
      </c>
      <c r="C6" s="42" t="s">
        <v>24</v>
      </c>
      <c r="D6" s="19" t="s">
        <v>25</v>
      </c>
      <c r="E6" s="40" t="s">
        <v>26</v>
      </c>
      <c r="F6" s="40" t="s">
        <v>13</v>
      </c>
      <c r="G6" s="50" t="s">
        <v>27</v>
      </c>
      <c r="H6" s="38"/>
      <c r="I6" s="41"/>
    </row>
    <row r="7" spans="1:9" ht="21" customHeight="1">
      <c r="A7" s="42" t="s">
        <v>28</v>
      </c>
      <c r="B7" s="40" t="s">
        <v>9</v>
      </c>
      <c r="C7" s="42" t="s">
        <v>29</v>
      </c>
      <c r="D7" s="19" t="s">
        <v>30</v>
      </c>
      <c r="E7" s="40" t="s">
        <v>31</v>
      </c>
      <c r="F7" s="40"/>
      <c r="G7" s="50" t="s">
        <v>32</v>
      </c>
      <c r="H7" s="38"/>
      <c r="I7" s="41"/>
    </row>
    <row r="8" spans="1:9" ht="15" customHeight="1">
      <c r="A8" s="42"/>
      <c r="B8" s="40"/>
      <c r="C8" s="42"/>
      <c r="D8" s="19"/>
      <c r="E8" s="40"/>
      <c r="F8" s="40"/>
      <c r="G8" s="50"/>
      <c r="H8" s="38"/>
      <c r="I8" s="41"/>
    </row>
    <row r="9" spans="1:9" ht="15" customHeight="1">
      <c r="A9" s="42"/>
      <c r="B9" s="40"/>
      <c r="C9" s="42"/>
      <c r="D9" s="19"/>
      <c r="E9" s="40"/>
      <c r="F9" s="40"/>
      <c r="G9" s="50"/>
      <c r="H9" s="38"/>
      <c r="I9" s="41"/>
    </row>
    <row r="10" spans="1:9" ht="15" customHeight="1">
      <c r="B10" s="40"/>
      <c r="C10" s="43"/>
      <c r="D10" s="40"/>
      <c r="E10" s="19"/>
      <c r="F10" s="40"/>
      <c r="G10" s="51"/>
      <c r="H10" s="38"/>
      <c r="I10" s="44"/>
    </row>
    <row r="11" spans="1:9" ht="15">
      <c r="A11" s="42"/>
      <c r="B11" s="40"/>
      <c r="C11" s="45"/>
      <c r="D11" s="40"/>
      <c r="E11" s="40"/>
      <c r="F11" s="40"/>
      <c r="G11" s="50"/>
      <c r="H11" s="38"/>
    </row>
    <row r="12" spans="1:9" ht="21" customHeight="1">
      <c r="A12" s="327" t="s">
        <v>33</v>
      </c>
      <c r="B12" s="328"/>
      <c r="C12" s="328"/>
      <c r="D12" s="328"/>
      <c r="E12" s="328"/>
      <c r="F12" s="328"/>
      <c r="G12" s="329"/>
      <c r="H12" s="38"/>
    </row>
    <row r="13" spans="1:9" ht="15">
      <c r="A13" s="42"/>
      <c r="B13" s="40"/>
      <c r="C13" s="46"/>
      <c r="D13" s="19"/>
      <c r="E13" s="19"/>
      <c r="F13" s="19"/>
      <c r="G13" s="50"/>
      <c r="H13" s="38"/>
    </row>
    <row r="14" spans="1:9" ht="15">
      <c r="A14" s="42"/>
      <c r="B14" s="40"/>
      <c r="C14" s="42"/>
      <c r="D14" s="40"/>
      <c r="E14" s="40"/>
      <c r="F14" s="40"/>
      <c r="G14" s="50"/>
      <c r="H14" s="38"/>
    </row>
    <row r="15" spans="1:9" ht="15">
      <c r="A15" s="42"/>
      <c r="B15" s="40"/>
      <c r="C15" s="42"/>
      <c r="D15" s="40"/>
      <c r="E15" s="40"/>
      <c r="F15" s="40"/>
      <c r="G15" s="50"/>
      <c r="H15" s="38"/>
    </row>
    <row r="16" spans="1:9" ht="15">
      <c r="A16" s="42"/>
      <c r="B16" s="40"/>
      <c r="C16" s="42"/>
      <c r="D16" s="40"/>
      <c r="E16" s="40"/>
      <c r="F16" s="40"/>
      <c r="G16" s="50"/>
      <c r="H16" s="38"/>
    </row>
    <row r="17" spans="1:8" ht="15">
      <c r="A17" s="42"/>
      <c r="B17" s="40"/>
      <c r="C17" s="42"/>
      <c r="D17" s="40"/>
      <c r="E17" s="40"/>
      <c r="F17" s="40"/>
      <c r="G17" s="51"/>
      <c r="H17" s="38"/>
    </row>
    <row r="18" spans="1:8" ht="15">
      <c r="A18" s="48"/>
      <c r="B18" s="47"/>
      <c r="C18" s="48"/>
      <c r="D18" s="47"/>
      <c r="E18" s="47"/>
      <c r="F18" s="47"/>
      <c r="G18" s="48"/>
      <c r="H18" s="38"/>
    </row>
    <row r="19" spans="1:8" ht="15">
      <c r="A19" s="53"/>
      <c r="B19" s="54"/>
      <c r="C19" s="55"/>
      <c r="D19" s="54"/>
      <c r="E19" s="54"/>
      <c r="F19" s="54"/>
      <c r="G19" s="56"/>
      <c r="H19" s="38"/>
    </row>
    <row r="20" spans="1:8" ht="12.75">
      <c r="A20" s="326" t="s">
        <v>34</v>
      </c>
      <c r="B20" s="326"/>
      <c r="C20" s="326"/>
      <c r="D20" s="326"/>
      <c r="E20" s="326"/>
      <c r="F20" s="326"/>
      <c r="G20" s="326"/>
      <c r="H20" s="38"/>
    </row>
    <row r="21" spans="1:8" ht="15">
      <c r="A21" s="264" t="s">
        <v>35</v>
      </c>
      <c r="B21" s="40" t="s">
        <v>36</v>
      </c>
      <c r="C21" s="264" t="s">
        <v>37</v>
      </c>
      <c r="D21" s="40"/>
      <c r="E21" s="40"/>
      <c r="F21" s="40"/>
      <c r="G21" s="266" t="s">
        <v>38</v>
      </c>
      <c r="H21" s="38"/>
    </row>
    <row r="22" spans="1:8" ht="15">
      <c r="A22" s="264" t="s">
        <v>39</v>
      </c>
      <c r="B22" s="40" t="s">
        <v>36</v>
      </c>
      <c r="C22" s="264" t="s">
        <v>40</v>
      </c>
      <c r="D22" s="40"/>
      <c r="E22" s="40"/>
      <c r="F22" s="40"/>
      <c r="G22" s="266" t="s">
        <v>41</v>
      </c>
      <c r="H22" s="38"/>
    </row>
    <row r="23" spans="1:8" ht="15">
      <c r="A23" s="264" t="s">
        <v>42</v>
      </c>
      <c r="B23" s="40" t="s">
        <v>36</v>
      </c>
      <c r="C23" s="264" t="s">
        <v>43</v>
      </c>
      <c r="D23" s="40"/>
      <c r="E23" s="40"/>
      <c r="F23" s="40"/>
      <c r="G23" s="266" t="s">
        <v>44</v>
      </c>
      <c r="H23" s="38"/>
    </row>
    <row r="24" spans="1:8" ht="15">
      <c r="A24" s="264" t="s">
        <v>45</v>
      </c>
      <c r="B24" s="40" t="s">
        <v>36</v>
      </c>
      <c r="C24" s="264" t="s">
        <v>46</v>
      </c>
      <c r="D24" s="40"/>
      <c r="E24" s="40"/>
      <c r="F24" s="40"/>
      <c r="G24" s="266" t="s">
        <v>47</v>
      </c>
      <c r="H24" s="38"/>
    </row>
    <row r="25" spans="1:8" ht="15">
      <c r="A25" s="264" t="s">
        <v>48</v>
      </c>
      <c r="B25" s="40" t="s">
        <v>36</v>
      </c>
      <c r="C25" s="264" t="s">
        <v>49</v>
      </c>
      <c r="D25" s="40"/>
      <c r="E25" s="40"/>
      <c r="F25" s="40"/>
      <c r="G25" s="266" t="s">
        <v>50</v>
      </c>
      <c r="H25" s="38"/>
    </row>
    <row r="26" spans="1:8" ht="15">
      <c r="A26" s="264" t="s">
        <v>51</v>
      </c>
      <c r="B26" s="40" t="s">
        <v>36</v>
      </c>
      <c r="C26" s="264" t="s">
        <v>52</v>
      </c>
      <c r="D26" s="40"/>
      <c r="E26" s="40"/>
      <c r="F26" s="40"/>
      <c r="G26" s="266" t="s">
        <v>53</v>
      </c>
      <c r="H26" s="38"/>
    </row>
    <row r="27" spans="1:8" ht="15">
      <c r="A27" s="264" t="s">
        <v>54</v>
      </c>
      <c r="B27" s="40" t="s">
        <v>36</v>
      </c>
      <c r="C27" s="264" t="s">
        <v>55</v>
      </c>
      <c r="D27" s="40"/>
      <c r="E27" s="40"/>
      <c r="F27" s="40"/>
      <c r="G27" s="266" t="s">
        <v>56</v>
      </c>
      <c r="H27" s="38"/>
    </row>
    <row r="28" spans="1:8" ht="15">
      <c r="A28" s="264" t="s">
        <v>54</v>
      </c>
      <c r="B28" s="40" t="s">
        <v>36</v>
      </c>
      <c r="C28" s="264" t="s">
        <v>57</v>
      </c>
      <c r="D28" s="40"/>
      <c r="E28" s="40"/>
      <c r="F28" s="40"/>
      <c r="G28" s="266" t="s">
        <v>56</v>
      </c>
      <c r="H28" s="38"/>
    </row>
    <row r="29" spans="1:8" ht="15">
      <c r="A29" s="264" t="s">
        <v>58</v>
      </c>
      <c r="B29" s="40" t="s">
        <v>36</v>
      </c>
      <c r="C29" s="264" t="s">
        <v>59</v>
      </c>
      <c r="D29" s="40"/>
      <c r="E29" s="40"/>
      <c r="F29" s="40"/>
      <c r="G29" s="266" t="s">
        <v>60</v>
      </c>
      <c r="H29" s="38"/>
    </row>
    <row r="30" spans="1:8" ht="15">
      <c r="A30" s="264" t="s">
        <v>61</v>
      </c>
      <c r="B30" s="40" t="s">
        <v>36</v>
      </c>
      <c r="C30" s="264" t="s">
        <v>62</v>
      </c>
      <c r="D30" s="40"/>
      <c r="E30" s="40"/>
      <c r="F30" s="40"/>
      <c r="G30" s="266" t="s">
        <v>63</v>
      </c>
      <c r="H30" s="38"/>
    </row>
    <row r="31" spans="1:8" ht="15">
      <c r="A31" s="264" t="s">
        <v>64</v>
      </c>
      <c r="B31" s="40" t="s">
        <v>36</v>
      </c>
      <c r="C31" s="264" t="s">
        <v>65</v>
      </c>
      <c r="D31" s="40"/>
      <c r="E31" s="40"/>
      <c r="F31" s="40"/>
      <c r="G31" s="266" t="s">
        <v>66</v>
      </c>
      <c r="H31" s="38"/>
    </row>
    <row r="32" spans="1:8" ht="15">
      <c r="A32" s="264" t="s">
        <v>67</v>
      </c>
      <c r="B32" s="40" t="s">
        <v>36</v>
      </c>
      <c r="C32" s="264" t="s">
        <v>68</v>
      </c>
      <c r="D32" s="40"/>
      <c r="E32" s="40"/>
      <c r="F32" s="40"/>
      <c r="G32" s="266" t="s">
        <v>69</v>
      </c>
      <c r="H32" s="38"/>
    </row>
    <row r="33" spans="1:8" ht="15">
      <c r="A33" s="264" t="s">
        <v>70</v>
      </c>
      <c r="B33" s="40" t="s">
        <v>36</v>
      </c>
      <c r="C33" s="264" t="s">
        <v>71</v>
      </c>
      <c r="D33" s="40"/>
      <c r="E33" s="40"/>
      <c r="F33" s="40"/>
      <c r="G33" s="266" t="s">
        <v>72</v>
      </c>
      <c r="H33" s="38"/>
    </row>
    <row r="34" spans="1:8" ht="15">
      <c r="A34" s="264" t="s">
        <v>73</v>
      </c>
      <c r="B34" s="40" t="s">
        <v>36</v>
      </c>
      <c r="C34" s="264" t="s">
        <v>74</v>
      </c>
      <c r="D34" s="40"/>
      <c r="E34" s="40"/>
      <c r="F34" s="40"/>
      <c r="G34" s="266" t="s">
        <v>75</v>
      </c>
      <c r="H34" s="38"/>
    </row>
    <row r="35" spans="1:8" ht="15">
      <c r="A35" s="264" t="s">
        <v>76</v>
      </c>
      <c r="B35" s="40" t="s">
        <v>36</v>
      </c>
      <c r="C35" s="264" t="s">
        <v>77</v>
      </c>
      <c r="D35" s="40"/>
      <c r="E35" s="19"/>
      <c r="F35" s="19"/>
      <c r="G35" s="266" t="s">
        <v>78</v>
      </c>
    </row>
    <row r="36" spans="1:8" ht="15">
      <c r="A36" s="264" t="s">
        <v>79</v>
      </c>
      <c r="B36" s="40" t="s">
        <v>36</v>
      </c>
      <c r="C36" s="264" t="s">
        <v>80</v>
      </c>
      <c r="D36" s="40"/>
      <c r="E36" s="19"/>
      <c r="F36" s="19"/>
      <c r="G36" s="266" t="s">
        <v>81</v>
      </c>
    </row>
    <row r="37" spans="1:8" ht="15.75" customHeight="1">
      <c r="A37" s="264" t="s">
        <v>82</v>
      </c>
      <c r="B37" s="40" t="s">
        <v>36</v>
      </c>
      <c r="C37" s="264" t="s">
        <v>83</v>
      </c>
      <c r="D37" s="40"/>
      <c r="E37" s="19"/>
      <c r="F37" s="19"/>
      <c r="G37" s="265"/>
    </row>
    <row r="38" spans="1:8" ht="18.75" customHeight="1">
      <c r="A38" s="264" t="s">
        <v>84</v>
      </c>
      <c r="B38" s="40" t="s">
        <v>36</v>
      </c>
      <c r="C38" s="264" t="s">
        <v>85</v>
      </c>
      <c r="D38" s="40"/>
      <c r="E38" s="40"/>
      <c r="F38" s="40"/>
      <c r="G38" s="266" t="s">
        <v>86</v>
      </c>
    </row>
    <row r="39" spans="1:8" ht="15">
      <c r="A39" s="264" t="s">
        <v>87</v>
      </c>
      <c r="B39" s="40" t="s">
        <v>36</v>
      </c>
      <c r="C39" s="264" t="s">
        <v>88</v>
      </c>
      <c r="D39" s="40"/>
      <c r="E39" s="40"/>
      <c r="F39" s="40"/>
      <c r="G39" s="266" t="s">
        <v>89</v>
      </c>
    </row>
    <row r="40" spans="1:8" ht="15">
      <c r="A40" s="264" t="s">
        <v>90</v>
      </c>
      <c r="B40" s="40" t="s">
        <v>36</v>
      </c>
      <c r="C40" s="264" t="s">
        <v>91</v>
      </c>
      <c r="D40" s="40"/>
      <c r="E40" s="40"/>
      <c r="F40" s="40"/>
      <c r="G40" s="266" t="s">
        <v>92</v>
      </c>
    </row>
    <row r="41" spans="1:8" ht="15">
      <c r="A41" s="264" t="s">
        <v>93</v>
      </c>
      <c r="B41" s="40" t="s">
        <v>36</v>
      </c>
      <c r="C41" s="264" t="s">
        <v>94</v>
      </c>
      <c r="D41" s="40"/>
      <c r="E41" s="40"/>
      <c r="F41" s="40"/>
      <c r="G41" s="266" t="s">
        <v>95</v>
      </c>
    </row>
  </sheetData>
  <mergeCells count="3">
    <mergeCell ref="A2:G2"/>
    <mergeCell ref="A20:G20"/>
    <mergeCell ref="A12:G12"/>
  </mergeCells>
  <hyperlinks>
    <hyperlink ref="G3" r:id="rId1"/>
    <hyperlink ref="G5" r:id="rId2"/>
    <hyperlink ref="G4" r:id="rId3"/>
    <hyperlink ref="G6" r:id="rId4"/>
    <hyperlink ref="G7" r:id="rId5"/>
    <hyperlink ref="G21" r:id="rId6" display="mailto:suhel.sumra@allscripts.com"/>
    <hyperlink ref="G22" r:id="rId7" display="mailto:robert.acevedo@allscripts.com"/>
    <hyperlink ref="G23" r:id="rId8" display="mailto:heather.rowda@allscripts.com"/>
    <hyperlink ref="G24" r:id="rId9" display="mailto:kevin.clayton@allscripts.com"/>
    <hyperlink ref="G25" r:id="rId10" display="mailto:jim.owens@allscripts.com"/>
    <hyperlink ref="G26" r:id="rId11" display="mailto:nikita.mathur@allscripts.com"/>
    <hyperlink ref="G27" r:id="rId12" display="mailto:trina.daywalt@allscripts.com"/>
    <hyperlink ref="G28" r:id="rId13" display="mailto:trina.daywalt@allscripts.com"/>
    <hyperlink ref="G29" r:id="rId14" display="mailto:sharon.thomas-moore@allscripts.com"/>
    <hyperlink ref="G30" r:id="rId15" display="mailto:fredy.ortegon@allscripts.com"/>
    <hyperlink ref="G31" r:id="rId16" display="mailto:ketsia.simeus@allscripts.com"/>
    <hyperlink ref="G32" r:id="rId17" display="mailto:catherine.garner@allscripts.com"/>
    <hyperlink ref="G33" r:id="rId18" display="mailto:anita.bennett@allscripts.com"/>
    <hyperlink ref="G34" r:id="rId19" display="mailto:ashwini.patil@allscripts.com"/>
    <hyperlink ref="G35" r:id="rId20" display="mailto:fatmata.enyi@allscripts.com"/>
    <hyperlink ref="G36" r:id="rId21" display="mailto:courtney.privett@allscripts.com"/>
    <hyperlink ref="G39" r:id="rId22" display="mailto:nancy.tyree@allscripts.com"/>
    <hyperlink ref="G38" r:id="rId23"/>
    <hyperlink ref="G40" r:id="rId24"/>
    <hyperlink ref="G41" r:id="rId2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27"/>
  <sheetViews>
    <sheetView tabSelected="1" zoomScale="89" zoomScaleNormal="89" workbookViewId="0">
      <pane ySplit="2" topLeftCell="A3" activePane="bottomLeft" state="frozen"/>
      <selection pane="bottomLeft" activeCell="A19" sqref="A19:XFD19"/>
    </sheetView>
  </sheetViews>
  <sheetFormatPr defaultColWidth="8.85546875" defaultRowHeight="12.75"/>
  <cols>
    <col min="1" max="1" width="22.28515625" style="280" customWidth="1"/>
    <col min="2" max="2" width="12.28515625" style="281" hidden="1" customWidth="1"/>
    <col min="3" max="3" width="16.42578125" style="313" customWidth="1"/>
    <col min="4" max="4" width="0.85546875" style="314" customWidth="1"/>
    <col min="5" max="5" width="10.140625" style="314" customWidth="1"/>
    <col min="6" max="6" width="51.5703125" style="80" customWidth="1"/>
    <col min="7" max="7" width="17.140625" style="280" customWidth="1"/>
    <col min="8" max="8" width="0.42578125" style="145" customWidth="1"/>
    <col min="9" max="9" width="12" style="145" customWidth="1"/>
    <col min="10" max="10" width="41.7109375" style="145" customWidth="1"/>
    <col min="11" max="18" width="8.85546875" style="145"/>
    <col min="19" max="19" width="20.140625" style="145" customWidth="1"/>
    <col min="20" max="16384" width="8.85546875" style="145"/>
  </cols>
  <sheetData>
    <row r="1" spans="1:11" ht="25.5" customHeight="1">
      <c r="C1" s="282">
        <v>44783.041666666664</v>
      </c>
      <c r="D1" s="283"/>
      <c r="E1" s="284" t="s">
        <v>96</v>
      </c>
    </row>
    <row r="2" spans="1:11" s="285" customFormat="1" ht="53.25" customHeight="1">
      <c r="A2" s="320" t="s">
        <v>97</v>
      </c>
      <c r="B2" s="320" t="s">
        <v>98</v>
      </c>
      <c r="C2" s="321" t="s">
        <v>99</v>
      </c>
      <c r="D2" s="322" t="s">
        <v>100</v>
      </c>
      <c r="E2" s="319" t="s">
        <v>101</v>
      </c>
      <c r="F2" s="323" t="s">
        <v>102</v>
      </c>
      <c r="G2" s="320" t="s">
        <v>103</v>
      </c>
      <c r="H2" s="323" t="s">
        <v>104</v>
      </c>
      <c r="I2" s="323" t="s">
        <v>98</v>
      </c>
      <c r="J2" s="323" t="s">
        <v>105</v>
      </c>
    </row>
    <row r="3" spans="1:11" ht="58.5" customHeight="1">
      <c r="A3" s="25" t="s">
        <v>106</v>
      </c>
      <c r="B3" s="69"/>
      <c r="C3" s="181">
        <f>C1-21</f>
        <v>44762.041666666664</v>
      </c>
      <c r="D3" s="70" t="e">
        <f>VLOOKUP(E3,$B$211:$C$227,2,)</f>
        <v>#N/A</v>
      </c>
      <c r="E3" s="11"/>
      <c r="F3" s="71" t="s">
        <v>107</v>
      </c>
      <c r="G3" s="25" t="s">
        <v>35</v>
      </c>
      <c r="H3" s="72"/>
      <c r="I3" s="72"/>
      <c r="J3" s="76"/>
      <c r="K3" s="286"/>
    </row>
    <row r="4" spans="1:11" ht="30" customHeight="1">
      <c r="A4" s="25" t="s">
        <v>106</v>
      </c>
      <c r="B4" s="69"/>
      <c r="C4" s="181">
        <f>C1-21</f>
        <v>44762.041666666664</v>
      </c>
      <c r="D4" s="70" t="e">
        <f>VLOOKUP(E4,$B$211:$C$227,2,)</f>
        <v>#N/A</v>
      </c>
      <c r="E4" s="11"/>
      <c r="F4" s="71" t="s">
        <v>108</v>
      </c>
      <c r="G4" s="25" t="s">
        <v>35</v>
      </c>
      <c r="H4" s="72"/>
      <c r="I4" s="72"/>
      <c r="J4" s="76"/>
      <c r="K4" s="286"/>
    </row>
    <row r="5" spans="1:11" ht="81" customHeight="1">
      <c r="A5" s="25" t="s">
        <v>106</v>
      </c>
      <c r="B5" s="69"/>
      <c r="C5" s="181">
        <f>C1-21</f>
        <v>44762.041666666664</v>
      </c>
      <c r="D5" s="70" t="e">
        <f>VLOOKUP(E5,$B$211:$C$227,2,)</f>
        <v>#N/A</v>
      </c>
      <c r="E5" s="11"/>
      <c r="F5" s="71" t="s">
        <v>109</v>
      </c>
      <c r="G5" s="25" t="s">
        <v>35</v>
      </c>
      <c r="H5" s="72"/>
      <c r="I5" s="76" t="s">
        <v>110</v>
      </c>
      <c r="J5" s="133" t="s">
        <v>111</v>
      </c>
      <c r="K5" s="286"/>
    </row>
    <row r="6" spans="1:11" ht="45.75" customHeight="1">
      <c r="A6" s="25" t="s">
        <v>106</v>
      </c>
      <c r="B6" s="69"/>
      <c r="C6" s="181">
        <f>C1-21</f>
        <v>44762.041666666664</v>
      </c>
      <c r="D6" s="70"/>
      <c r="E6" s="11"/>
      <c r="F6" s="71" t="s">
        <v>112</v>
      </c>
      <c r="G6" s="25" t="s">
        <v>35</v>
      </c>
      <c r="H6" s="72"/>
      <c r="I6" s="76" t="s">
        <v>113</v>
      </c>
      <c r="J6" s="76" t="s">
        <v>114</v>
      </c>
      <c r="K6" s="286"/>
    </row>
    <row r="7" spans="1:11" ht="2.25" customHeight="1">
      <c r="A7" s="25" t="s">
        <v>106</v>
      </c>
      <c r="B7" s="69"/>
      <c r="C7" s="181">
        <f>C1-21</f>
        <v>44762.041666666664</v>
      </c>
      <c r="D7" s="70"/>
      <c r="E7" s="11"/>
      <c r="F7" s="71" t="s">
        <v>115</v>
      </c>
      <c r="G7" s="25" t="s">
        <v>35</v>
      </c>
      <c r="H7" s="72"/>
      <c r="I7" s="72" t="s">
        <v>116</v>
      </c>
      <c r="J7" s="76" t="s">
        <v>117</v>
      </c>
      <c r="K7" s="286"/>
    </row>
    <row r="8" spans="1:11" ht="63.75" customHeight="1">
      <c r="A8" s="196" t="s">
        <v>106</v>
      </c>
      <c r="B8" s="192"/>
      <c r="C8" s="193">
        <f>C1-14</f>
        <v>44769.041666666664</v>
      </c>
      <c r="D8" s="194" t="e">
        <f>VLOOKUP(E8,$B$245:$C$261,2,)</f>
        <v>#N/A</v>
      </c>
      <c r="E8" s="195"/>
      <c r="F8" s="133" t="s">
        <v>118</v>
      </c>
      <c r="G8" s="196" t="s">
        <v>35</v>
      </c>
      <c r="H8" s="76"/>
      <c r="I8" s="76" t="s">
        <v>110</v>
      </c>
      <c r="J8" s="133" t="s">
        <v>119</v>
      </c>
    </row>
    <row r="9" spans="1:11" ht="72" customHeight="1">
      <c r="A9" s="25" t="s">
        <v>106</v>
      </c>
      <c r="B9" s="75"/>
      <c r="C9" s="181">
        <f>C1-14</f>
        <v>44769.041666666664</v>
      </c>
      <c r="D9" s="70" t="e">
        <f>VLOOKUP(E9,$B$245:$C$261,2,)</f>
        <v>#N/A</v>
      </c>
      <c r="E9" s="11"/>
      <c r="F9" s="72" t="s">
        <v>120</v>
      </c>
      <c r="G9" s="25" t="s">
        <v>121</v>
      </c>
      <c r="H9" s="76"/>
      <c r="I9" s="76"/>
      <c r="J9" s="76" t="s">
        <v>122</v>
      </c>
    </row>
    <row r="10" spans="1:11" ht="57" customHeight="1">
      <c r="A10" s="25" t="s">
        <v>123</v>
      </c>
      <c r="B10" s="75"/>
      <c r="C10" s="182">
        <f>C1-14</f>
        <v>44769.041666666664</v>
      </c>
      <c r="D10" s="70"/>
      <c r="E10" s="11"/>
      <c r="F10" s="72" t="s">
        <v>124</v>
      </c>
      <c r="G10" s="25" t="s">
        <v>125</v>
      </c>
      <c r="H10" s="76"/>
      <c r="I10" s="76" t="s">
        <v>126</v>
      </c>
      <c r="J10" s="133" t="s">
        <v>127</v>
      </c>
    </row>
    <row r="11" spans="1:11" ht="57.75" customHeight="1">
      <c r="A11" s="25" t="s">
        <v>106</v>
      </c>
      <c r="B11" s="69"/>
      <c r="C11" s="182">
        <f>C1-14</f>
        <v>44769.041666666664</v>
      </c>
      <c r="D11" s="70" t="e">
        <f>VLOOKUP(E11,$B$201:$C$217,2,)</f>
        <v>#N/A</v>
      </c>
      <c r="E11" s="11"/>
      <c r="F11" s="71" t="s">
        <v>128</v>
      </c>
      <c r="G11" s="25" t="s">
        <v>125</v>
      </c>
      <c r="H11" s="72"/>
      <c r="I11" s="72"/>
      <c r="J11" s="76" t="s">
        <v>129</v>
      </c>
      <c r="K11" s="286"/>
    </row>
    <row r="12" spans="1:11" ht="50.25" customHeight="1">
      <c r="A12" s="25" t="s">
        <v>106</v>
      </c>
      <c r="B12" s="69"/>
      <c r="C12" s="182">
        <f>C1-14</f>
        <v>44769.041666666664</v>
      </c>
      <c r="D12" s="70" t="e">
        <f>VLOOKUP(E12,$B$211:$C$227,2,)</f>
        <v>#N/A</v>
      </c>
      <c r="E12" s="11"/>
      <c r="F12" s="79" t="s">
        <v>130</v>
      </c>
      <c r="G12" s="25" t="s">
        <v>35</v>
      </c>
      <c r="H12" s="72"/>
      <c r="I12" s="72" t="s">
        <v>110</v>
      </c>
      <c r="J12" s="76" t="s">
        <v>131</v>
      </c>
      <c r="K12" s="286"/>
    </row>
    <row r="13" spans="1:11" ht="4.5" customHeight="1">
      <c r="A13" s="25" t="s">
        <v>106</v>
      </c>
      <c r="B13" s="69"/>
      <c r="C13" s="182">
        <f>C1-14</f>
        <v>44769.041666666664</v>
      </c>
      <c r="D13" s="70"/>
      <c r="E13" s="11"/>
      <c r="F13" s="79" t="s">
        <v>132</v>
      </c>
      <c r="G13" s="25" t="s">
        <v>35</v>
      </c>
      <c r="H13" s="72"/>
      <c r="I13" s="133" t="s">
        <v>133</v>
      </c>
      <c r="J13" s="76"/>
      <c r="K13" s="286"/>
    </row>
    <row r="14" spans="1:11" ht="41.25" customHeight="1">
      <c r="A14" s="192" t="s">
        <v>106</v>
      </c>
      <c r="B14" s="205"/>
      <c r="C14" s="208">
        <f>C1-14</f>
        <v>44769.041666666664</v>
      </c>
      <c r="D14" s="209"/>
      <c r="E14" s="210"/>
      <c r="F14" s="211" t="s">
        <v>134</v>
      </c>
      <c r="G14" s="192" t="s">
        <v>35</v>
      </c>
      <c r="H14" s="212"/>
      <c r="I14" s="212" t="s">
        <v>135</v>
      </c>
      <c r="J14" s="212" t="s">
        <v>136</v>
      </c>
      <c r="K14" s="286"/>
    </row>
    <row r="15" spans="1:11" ht="41.25" customHeight="1">
      <c r="A15" s="25" t="s">
        <v>106</v>
      </c>
      <c r="B15" s="69"/>
      <c r="C15" s="182">
        <f>C1-14</f>
        <v>44769.041666666664</v>
      </c>
      <c r="D15" s="70"/>
      <c r="E15" s="11"/>
      <c r="F15" s="79" t="s">
        <v>137</v>
      </c>
      <c r="G15" s="25" t="s">
        <v>35</v>
      </c>
      <c r="H15" s="72"/>
      <c r="I15" s="212" t="s">
        <v>135</v>
      </c>
      <c r="J15" s="76" t="s">
        <v>136</v>
      </c>
      <c r="K15" s="286"/>
    </row>
    <row r="16" spans="1:11" ht="41.25" customHeight="1">
      <c r="A16" s="278" t="s">
        <v>106</v>
      </c>
      <c r="B16" s="273"/>
      <c r="C16" s="274">
        <f>C1-14</f>
        <v>44769.041666666664</v>
      </c>
      <c r="D16" s="275"/>
      <c r="E16" s="276"/>
      <c r="F16" s="277" t="s">
        <v>138</v>
      </c>
      <c r="G16" s="278" t="s">
        <v>35</v>
      </c>
      <c r="H16" s="279"/>
      <c r="I16" s="279"/>
      <c r="J16" s="287" t="s">
        <v>139</v>
      </c>
      <c r="K16" s="286"/>
    </row>
    <row r="17" spans="1:11" ht="51">
      <c r="A17" s="25" t="s">
        <v>106</v>
      </c>
      <c r="B17" s="69"/>
      <c r="C17" s="182">
        <f>C1-14</f>
        <v>44769.041666666664</v>
      </c>
      <c r="D17" s="70"/>
      <c r="E17" s="11"/>
      <c r="F17" s="79" t="s">
        <v>140</v>
      </c>
      <c r="G17" s="25" t="s">
        <v>35</v>
      </c>
      <c r="H17" s="72"/>
      <c r="I17" s="72" t="s">
        <v>126</v>
      </c>
      <c r="J17" s="76" t="s">
        <v>141</v>
      </c>
      <c r="K17" s="286"/>
    </row>
    <row r="18" spans="1:11" ht="0.75" customHeight="1">
      <c r="A18" s="25" t="s">
        <v>106</v>
      </c>
      <c r="B18" s="69"/>
      <c r="C18" s="182">
        <f>C1-14</f>
        <v>44769.041666666664</v>
      </c>
      <c r="D18" s="70"/>
      <c r="E18" s="11"/>
      <c r="F18" s="79" t="s">
        <v>142</v>
      </c>
      <c r="G18" s="25" t="s">
        <v>35</v>
      </c>
      <c r="H18" s="72"/>
      <c r="I18" s="72" t="s">
        <v>116</v>
      </c>
      <c r="J18" s="76" t="s">
        <v>143</v>
      </c>
      <c r="K18" s="286"/>
    </row>
    <row r="19" spans="1:11" ht="123" customHeight="1">
      <c r="A19" s="25" t="s">
        <v>106</v>
      </c>
      <c r="B19" s="75"/>
      <c r="C19" s="182">
        <f>C1-14</f>
        <v>44769.041666666664</v>
      </c>
      <c r="D19" s="70" t="e">
        <f>VLOOKUP(E19,$B$211:$C$227,2,)</f>
        <v>#N/A</v>
      </c>
      <c r="E19" s="11"/>
      <c r="F19" s="72" t="s">
        <v>144</v>
      </c>
      <c r="G19" s="25" t="s">
        <v>121</v>
      </c>
      <c r="H19" s="76"/>
      <c r="I19" s="76" t="s">
        <v>135</v>
      </c>
      <c r="J19" s="76" t="s">
        <v>145</v>
      </c>
    </row>
    <row r="20" spans="1:11" ht="38.25" customHeight="1">
      <c r="A20" s="25" t="s">
        <v>106</v>
      </c>
      <c r="B20" s="69"/>
      <c r="C20" s="182">
        <f>C1-7</f>
        <v>44776.041666666664</v>
      </c>
      <c r="D20" s="70" t="e">
        <f>VLOOKUP(E20,$B$211:$C$227,2,)</f>
        <v>#N/A</v>
      </c>
      <c r="E20" s="11"/>
      <c r="F20" s="72" t="s">
        <v>146</v>
      </c>
      <c r="G20" s="25" t="s">
        <v>147</v>
      </c>
      <c r="H20" s="81"/>
      <c r="I20" s="81" t="s">
        <v>8</v>
      </c>
      <c r="J20" s="76" t="s">
        <v>148</v>
      </c>
    </row>
    <row r="21" spans="1:11" ht="51">
      <c r="A21" s="25" t="s">
        <v>106</v>
      </c>
      <c r="B21" s="69"/>
      <c r="C21" s="182">
        <f>C1-7</f>
        <v>44776.041666666664</v>
      </c>
      <c r="D21" s="70" t="e">
        <f>VLOOKUP(E21,$B$211:$C$227,2,)</f>
        <v>#N/A</v>
      </c>
      <c r="E21" s="11"/>
      <c r="F21" s="72" t="s">
        <v>149</v>
      </c>
      <c r="G21" s="25" t="s">
        <v>147</v>
      </c>
      <c r="H21" s="81"/>
      <c r="I21" s="81" t="s">
        <v>135</v>
      </c>
      <c r="J21" s="76" t="s">
        <v>148</v>
      </c>
    </row>
    <row r="22" spans="1:11" ht="38.25">
      <c r="A22" s="25" t="s">
        <v>106</v>
      </c>
      <c r="B22" s="69"/>
      <c r="C22" s="182">
        <f>C1-7</f>
        <v>44776.041666666664</v>
      </c>
      <c r="D22" s="70"/>
      <c r="E22" s="11"/>
      <c r="F22" s="99" t="s">
        <v>150</v>
      </c>
      <c r="G22" s="75" t="s">
        <v>151</v>
      </c>
      <c r="H22" s="81"/>
      <c r="I22" s="81"/>
      <c r="J22" s="76"/>
    </row>
    <row r="23" spans="1:11" ht="36" customHeight="1">
      <c r="A23" s="288" t="s">
        <v>152</v>
      </c>
      <c r="B23" s="289"/>
      <c r="C23" s="288"/>
      <c r="D23" s="288"/>
      <c r="E23" s="288"/>
      <c r="F23" s="288" t="s">
        <v>153</v>
      </c>
      <c r="G23" s="288"/>
      <c r="H23" s="288"/>
      <c r="I23" s="288"/>
      <c r="J23" s="288"/>
    </row>
    <row r="24" spans="1:11" ht="25.5">
      <c r="A24" s="10" t="s">
        <v>154</v>
      </c>
      <c r="B24" s="98"/>
      <c r="C24" s="78">
        <f>C$1-11/24</f>
        <v>44782.583333333328</v>
      </c>
      <c r="D24" s="70">
        <f>VLOOKUP(E24,$B$211:$C$227,2,)</f>
        <v>1</v>
      </c>
      <c r="E24" s="11" t="s">
        <v>155</v>
      </c>
      <c r="F24" s="80" t="s">
        <v>156</v>
      </c>
      <c r="G24" s="25" t="s">
        <v>125</v>
      </c>
      <c r="H24" s="80"/>
      <c r="I24" s="80"/>
      <c r="J24" s="76" t="s">
        <v>157</v>
      </c>
    </row>
    <row r="25" spans="1:11" ht="32.25" customHeight="1">
      <c r="A25" s="10" t="s">
        <v>154</v>
      </c>
      <c r="B25" s="75"/>
      <c r="C25" s="78">
        <f>C$1-11/24</f>
        <v>44782.583333333328</v>
      </c>
      <c r="D25" s="70">
        <f>VLOOKUP(E25,$B$211:$C$227,2,)</f>
        <v>3</v>
      </c>
      <c r="E25" s="11" t="s">
        <v>158</v>
      </c>
      <c r="F25" s="72" t="s">
        <v>159</v>
      </c>
      <c r="G25" s="25" t="s">
        <v>125</v>
      </c>
      <c r="H25" s="81"/>
      <c r="I25" s="81"/>
      <c r="J25" s="80"/>
    </row>
    <row r="26" spans="1:11" ht="31.5" customHeight="1">
      <c r="A26" s="10" t="s">
        <v>154</v>
      </c>
      <c r="B26" s="75"/>
      <c r="C26" s="78">
        <f>C$1-11/24</f>
        <v>44782.583333333328</v>
      </c>
      <c r="D26" s="70"/>
      <c r="E26" s="11" t="s">
        <v>155</v>
      </c>
      <c r="F26" s="72" t="s">
        <v>160</v>
      </c>
      <c r="G26" s="25" t="s">
        <v>125</v>
      </c>
      <c r="H26" s="81"/>
      <c r="I26" s="81"/>
      <c r="J26" s="76" t="s">
        <v>161</v>
      </c>
    </row>
    <row r="27" spans="1:11" ht="39.75" customHeight="1">
      <c r="A27" s="10" t="s">
        <v>154</v>
      </c>
      <c r="B27" s="75"/>
      <c r="C27" s="78">
        <f>C$1-11/24</f>
        <v>44782.583333333328</v>
      </c>
      <c r="D27" s="70"/>
      <c r="E27" s="11" t="s">
        <v>155</v>
      </c>
      <c r="F27" s="72" t="s">
        <v>162</v>
      </c>
      <c r="G27" s="25" t="s">
        <v>125</v>
      </c>
      <c r="H27" s="81"/>
      <c r="I27" s="81"/>
      <c r="J27" s="76" t="s">
        <v>161</v>
      </c>
    </row>
    <row r="28" spans="1:11" ht="89.25">
      <c r="A28" s="10" t="s">
        <v>154</v>
      </c>
      <c r="B28" s="69"/>
      <c r="C28" s="78">
        <f>C$1-9/24</f>
        <v>44782.666666666664</v>
      </c>
      <c r="D28" s="70"/>
      <c r="E28" s="11" t="s">
        <v>163</v>
      </c>
      <c r="F28" s="79" t="s">
        <v>164</v>
      </c>
      <c r="G28" s="25" t="s">
        <v>125</v>
      </c>
      <c r="H28" s="72"/>
      <c r="I28" s="72"/>
      <c r="J28" s="76" t="s">
        <v>165</v>
      </c>
      <c r="K28" s="286"/>
    </row>
    <row r="29" spans="1:11" ht="25.5">
      <c r="A29" s="10" t="s">
        <v>154</v>
      </c>
      <c r="B29" s="98"/>
      <c r="C29" s="78">
        <f>C$1-3.25/24</f>
        <v>44782.90625</v>
      </c>
      <c r="D29" s="70">
        <f t="shared" ref="D29:D34" si="0">VLOOKUP(E29,$B$211:$C$227,2,)</f>
        <v>1</v>
      </c>
      <c r="E29" s="11" t="s">
        <v>155</v>
      </c>
      <c r="F29" s="80" t="s">
        <v>166</v>
      </c>
      <c r="G29" s="25" t="s">
        <v>125</v>
      </c>
      <c r="H29" s="80"/>
      <c r="I29" s="80"/>
      <c r="J29" s="76" t="s">
        <v>167</v>
      </c>
    </row>
    <row r="30" spans="1:11" ht="25.5">
      <c r="A30" s="10" t="s">
        <v>154</v>
      </c>
      <c r="B30" s="75"/>
      <c r="C30" s="78">
        <f>C$1-3.25/24</f>
        <v>44782.90625</v>
      </c>
      <c r="D30" s="70">
        <f t="shared" si="0"/>
        <v>1</v>
      </c>
      <c r="E30" s="11" t="s">
        <v>155</v>
      </c>
      <c r="F30" s="72" t="s">
        <v>168</v>
      </c>
      <c r="G30" s="25" t="s">
        <v>125</v>
      </c>
      <c r="H30" s="81"/>
      <c r="I30" s="81"/>
      <c r="J30" s="76" t="s">
        <v>167</v>
      </c>
    </row>
    <row r="31" spans="1:11" ht="86.25" customHeight="1">
      <c r="A31" s="10" t="s">
        <v>154</v>
      </c>
      <c r="B31" s="98"/>
      <c r="C31" s="78">
        <f>C$1-3.25/24</f>
        <v>44782.90625</v>
      </c>
      <c r="D31" s="70">
        <f t="shared" si="0"/>
        <v>2</v>
      </c>
      <c r="E31" s="11" t="s">
        <v>169</v>
      </c>
      <c r="F31" s="80" t="s">
        <v>170</v>
      </c>
      <c r="G31" s="25" t="s">
        <v>125</v>
      </c>
      <c r="H31" s="80"/>
      <c r="I31" s="80"/>
      <c r="J31" s="76" t="s">
        <v>171</v>
      </c>
    </row>
    <row r="32" spans="1:11" ht="33" customHeight="1">
      <c r="A32" s="10" t="s">
        <v>154</v>
      </c>
      <c r="B32" s="98"/>
      <c r="C32" s="78">
        <f>C$1-3.25/24</f>
        <v>44782.90625</v>
      </c>
      <c r="D32" s="70">
        <f t="shared" si="0"/>
        <v>1</v>
      </c>
      <c r="E32" s="11" t="s">
        <v>155</v>
      </c>
      <c r="F32" s="80" t="s">
        <v>172</v>
      </c>
      <c r="G32" s="25" t="s">
        <v>173</v>
      </c>
      <c r="H32" s="80"/>
      <c r="I32" s="80"/>
      <c r="J32" s="80"/>
    </row>
    <row r="33" spans="1:11" ht="33" customHeight="1">
      <c r="A33" s="10" t="s">
        <v>154</v>
      </c>
      <c r="B33" s="69"/>
      <c r="C33" s="78">
        <f>C$1-2.25/24</f>
        <v>44782.947916666664</v>
      </c>
      <c r="D33" s="70">
        <f t="shared" si="0"/>
        <v>15</v>
      </c>
      <c r="E33" s="11" t="s">
        <v>163</v>
      </c>
      <c r="F33" s="99" t="s">
        <v>174</v>
      </c>
      <c r="G33" s="25" t="s">
        <v>125</v>
      </c>
      <c r="H33" s="81"/>
      <c r="I33" s="81"/>
      <c r="J33" s="76"/>
    </row>
    <row r="34" spans="1:11" ht="48.75" customHeight="1">
      <c r="A34" s="10" t="s">
        <v>154</v>
      </c>
      <c r="B34" s="98"/>
      <c r="C34" s="78">
        <f>C$1-2.25/24</f>
        <v>44782.947916666664</v>
      </c>
      <c r="D34" s="70">
        <f t="shared" si="0"/>
        <v>1</v>
      </c>
      <c r="E34" s="11" t="s">
        <v>155</v>
      </c>
      <c r="F34" s="100" t="s">
        <v>175</v>
      </c>
      <c r="G34" s="25" t="s">
        <v>176</v>
      </c>
      <c r="H34" s="80"/>
      <c r="I34" s="80"/>
      <c r="J34" s="76" t="s">
        <v>177</v>
      </c>
    </row>
    <row r="35" spans="1:11" ht="25.5">
      <c r="A35" s="10" t="s">
        <v>154</v>
      </c>
      <c r="B35" s="98"/>
      <c r="C35" s="78">
        <f>C$1-2.25/24</f>
        <v>44782.947916666664</v>
      </c>
      <c r="D35" s="70"/>
      <c r="E35" s="11"/>
      <c r="F35" s="100" t="s">
        <v>178</v>
      </c>
      <c r="G35" s="25" t="s">
        <v>179</v>
      </c>
      <c r="H35" s="80"/>
      <c r="I35" s="80"/>
      <c r="J35" s="76"/>
    </row>
    <row r="36" spans="1:11" ht="41.25" customHeight="1">
      <c r="A36" s="10" t="s">
        <v>180</v>
      </c>
      <c r="B36" s="75"/>
      <c r="C36" s="101">
        <f>C$1-1.25/24</f>
        <v>44782.989583333328</v>
      </c>
      <c r="D36" s="70">
        <f t="shared" ref="D36:D41" si="1">VLOOKUP(E36,$B$211:$C$227,2,)</f>
        <v>5</v>
      </c>
      <c r="E36" s="11" t="s">
        <v>181</v>
      </c>
      <c r="F36" s="72" t="s">
        <v>182</v>
      </c>
      <c r="G36" s="25" t="s">
        <v>125</v>
      </c>
      <c r="H36" s="81"/>
      <c r="I36" s="81"/>
      <c r="J36" s="76" t="s">
        <v>183</v>
      </c>
    </row>
    <row r="37" spans="1:11" ht="63" customHeight="1">
      <c r="A37" s="10" t="s">
        <v>180</v>
      </c>
      <c r="B37" s="69"/>
      <c r="C37" s="101">
        <f>C$1-1.25/24</f>
        <v>44782.989583333328</v>
      </c>
      <c r="D37" s="70">
        <f t="shared" si="1"/>
        <v>5</v>
      </c>
      <c r="E37" s="11" t="s">
        <v>181</v>
      </c>
      <c r="F37" s="71" t="s">
        <v>184</v>
      </c>
      <c r="G37" s="25" t="s">
        <v>125</v>
      </c>
      <c r="H37" s="72"/>
      <c r="I37" s="72"/>
      <c r="J37" s="76" t="s">
        <v>185</v>
      </c>
      <c r="K37" s="286"/>
    </row>
    <row r="38" spans="1:11" s="292" customFormat="1" ht="96" customHeight="1">
      <c r="A38" s="290" t="s">
        <v>154</v>
      </c>
      <c r="B38" s="103"/>
      <c r="C38" s="104">
        <f>C$1-1.25/24</f>
        <v>44782.989583333328</v>
      </c>
      <c r="D38" s="105">
        <f t="shared" si="1"/>
        <v>1</v>
      </c>
      <c r="E38" s="17" t="s">
        <v>155</v>
      </c>
      <c r="F38" s="106" t="s">
        <v>186</v>
      </c>
      <c r="G38" s="24"/>
      <c r="H38" s="106"/>
      <c r="I38" s="106"/>
      <c r="J38" s="291" t="s">
        <v>187</v>
      </c>
    </row>
    <row r="39" spans="1:11" ht="31.5" customHeight="1">
      <c r="A39" s="293" t="s">
        <v>154</v>
      </c>
      <c r="B39" s="153"/>
      <c r="C39" s="235">
        <f>C$1-0/24</f>
        <v>44783.041666666664</v>
      </c>
      <c r="D39" s="194" t="e">
        <f t="shared" si="1"/>
        <v>#N/A</v>
      </c>
      <c r="E39" s="195"/>
      <c r="F39" s="133" t="s">
        <v>188</v>
      </c>
      <c r="G39" s="196" t="s">
        <v>35</v>
      </c>
      <c r="H39" s="133"/>
      <c r="I39" s="133"/>
      <c r="J39" s="133" t="s">
        <v>189</v>
      </c>
    </row>
    <row r="40" spans="1:11" ht="48" customHeight="1">
      <c r="A40" s="10" t="s">
        <v>154</v>
      </c>
      <c r="B40" s="98"/>
      <c r="C40" s="78">
        <f>C$1-0/24</f>
        <v>44783.041666666664</v>
      </c>
      <c r="D40" s="70">
        <f t="shared" si="1"/>
        <v>30</v>
      </c>
      <c r="E40" s="11" t="s">
        <v>190</v>
      </c>
      <c r="F40" s="72" t="s">
        <v>191</v>
      </c>
      <c r="G40" s="25" t="s">
        <v>192</v>
      </c>
      <c r="H40" s="72"/>
      <c r="I40" s="72"/>
      <c r="J40" s="76"/>
    </row>
    <row r="41" spans="1:11" ht="38.25" customHeight="1">
      <c r="A41" s="10" t="s">
        <v>154</v>
      </c>
      <c r="B41" s="98"/>
      <c r="C41" s="78">
        <f>C$1-0/24</f>
        <v>44783.041666666664</v>
      </c>
      <c r="D41" s="70">
        <f t="shared" si="1"/>
        <v>5</v>
      </c>
      <c r="E41" s="11" t="s">
        <v>181</v>
      </c>
      <c r="F41" s="72" t="s">
        <v>193</v>
      </c>
      <c r="G41" s="25" t="s">
        <v>35</v>
      </c>
      <c r="H41" s="81" t="s">
        <v>194</v>
      </c>
      <c r="I41" s="81"/>
      <c r="J41" s="80"/>
    </row>
    <row r="42" spans="1:11" s="294" customFormat="1" ht="26.25" customHeight="1">
      <c r="A42" s="157" t="s">
        <v>152</v>
      </c>
      <c r="C42" s="11"/>
      <c r="D42" s="37"/>
      <c r="E42" s="37"/>
      <c r="F42" s="157" t="s">
        <v>195</v>
      </c>
      <c r="G42" s="37"/>
      <c r="H42" s="37"/>
      <c r="I42" s="37"/>
      <c r="J42" s="37"/>
    </row>
    <row r="43" spans="1:11" ht="34.5" customHeight="1">
      <c r="A43" s="10" t="s">
        <v>180</v>
      </c>
      <c r="B43" s="75"/>
      <c r="C43" s="78">
        <f>C$1</f>
        <v>44783.041666666664</v>
      </c>
      <c r="D43" s="70">
        <f t="shared" ref="D43:D49" si="2">VLOOKUP(E43,$B$211:$C$227,2,)</f>
        <v>5</v>
      </c>
      <c r="E43" s="11" t="s">
        <v>181</v>
      </c>
      <c r="F43" s="71" t="s">
        <v>196</v>
      </c>
      <c r="G43" s="25" t="s">
        <v>197</v>
      </c>
      <c r="H43" s="72"/>
      <c r="I43" s="72"/>
      <c r="J43" s="76"/>
      <c r="K43" s="286"/>
    </row>
    <row r="44" spans="1:11" ht="47.25" customHeight="1">
      <c r="A44" s="10" t="s">
        <v>180</v>
      </c>
      <c r="B44" s="75"/>
      <c r="C44" s="78">
        <f>C$1</f>
        <v>44783.041666666664</v>
      </c>
      <c r="D44" s="70">
        <f t="shared" si="2"/>
        <v>5</v>
      </c>
      <c r="E44" s="11" t="s">
        <v>181</v>
      </c>
      <c r="F44" s="71" t="s">
        <v>198</v>
      </c>
      <c r="G44" s="25" t="s">
        <v>192</v>
      </c>
      <c r="H44" s="72"/>
      <c r="I44" s="72"/>
      <c r="J44" s="76"/>
      <c r="K44" s="286"/>
    </row>
    <row r="45" spans="1:11" ht="32.25" customHeight="1">
      <c r="A45" s="10" t="s">
        <v>180</v>
      </c>
      <c r="B45" s="75"/>
      <c r="C45" s="78">
        <f>C$1+0.1/24</f>
        <v>44783.04583333333</v>
      </c>
      <c r="D45" s="70">
        <f t="shared" si="2"/>
        <v>30</v>
      </c>
      <c r="E45" s="11" t="s">
        <v>190</v>
      </c>
      <c r="F45" s="71" t="s">
        <v>199</v>
      </c>
      <c r="G45" s="25" t="s">
        <v>192</v>
      </c>
      <c r="H45" s="72"/>
      <c r="I45" s="72"/>
      <c r="J45" s="76"/>
      <c r="K45" s="286"/>
    </row>
    <row r="46" spans="1:11" ht="32.25" customHeight="1">
      <c r="A46" s="10" t="s">
        <v>180</v>
      </c>
      <c r="B46" s="75"/>
      <c r="C46" s="78">
        <f>C$1+0.1/24</f>
        <v>44783.04583333333</v>
      </c>
      <c r="D46" s="70">
        <f t="shared" si="2"/>
        <v>15</v>
      </c>
      <c r="E46" s="11" t="s">
        <v>163</v>
      </c>
      <c r="F46" s="71" t="s">
        <v>200</v>
      </c>
      <c r="G46" s="25" t="s">
        <v>192</v>
      </c>
      <c r="H46" s="72"/>
      <c r="I46" s="72"/>
      <c r="J46" s="76"/>
      <c r="K46" s="286"/>
    </row>
    <row r="47" spans="1:11" ht="25.5">
      <c r="A47" s="10" t="s">
        <v>180</v>
      </c>
      <c r="B47" s="75"/>
      <c r="C47" s="78">
        <f>C$1+0.35/24</f>
        <v>44783.056249999994</v>
      </c>
      <c r="D47" s="70">
        <f t="shared" si="2"/>
        <v>10</v>
      </c>
      <c r="E47" s="11" t="s">
        <v>201</v>
      </c>
      <c r="F47" s="71" t="s">
        <v>202</v>
      </c>
      <c r="G47" s="25" t="s">
        <v>192</v>
      </c>
      <c r="H47" s="81"/>
      <c r="I47" s="81"/>
      <c r="J47" s="76"/>
      <c r="K47" s="286"/>
    </row>
    <row r="48" spans="1:11" ht="36.75" customHeight="1">
      <c r="A48" s="10" t="s">
        <v>180</v>
      </c>
      <c r="B48" s="75"/>
      <c r="C48" s="78">
        <f>C$1+0.59/24</f>
        <v>44783.066249999996</v>
      </c>
      <c r="D48" s="70">
        <f t="shared" si="2"/>
        <v>5</v>
      </c>
      <c r="E48" s="11" t="s">
        <v>181</v>
      </c>
      <c r="F48" s="71" t="s">
        <v>203</v>
      </c>
      <c r="G48" s="25" t="s">
        <v>192</v>
      </c>
      <c r="H48" s="72"/>
      <c r="I48" s="72"/>
      <c r="J48" s="76" t="s">
        <v>204</v>
      </c>
      <c r="K48" s="286"/>
    </row>
    <row r="49" spans="1:11" ht="15">
      <c r="A49" s="10" t="s">
        <v>180</v>
      </c>
      <c r="B49" s="69"/>
      <c r="C49" s="78">
        <f>C$1+0.67/24</f>
        <v>44783.06958333333</v>
      </c>
      <c r="D49" s="70">
        <f t="shared" si="2"/>
        <v>5</v>
      </c>
      <c r="E49" s="11" t="s">
        <v>181</v>
      </c>
      <c r="F49" s="71" t="s">
        <v>205</v>
      </c>
      <c r="G49" s="25" t="s">
        <v>192</v>
      </c>
      <c r="H49" s="72"/>
      <c r="I49" s="72"/>
      <c r="J49" s="80"/>
      <c r="K49" s="286"/>
    </row>
    <row r="50" spans="1:11" ht="28.5" customHeight="1">
      <c r="A50" s="295" t="s">
        <v>152</v>
      </c>
      <c r="B50" s="295"/>
      <c r="C50" s="11"/>
      <c r="D50" s="37"/>
      <c r="E50" s="37"/>
      <c r="F50" s="295" t="s">
        <v>206</v>
      </c>
      <c r="G50" s="37"/>
      <c r="H50" s="37"/>
      <c r="I50" s="37"/>
      <c r="J50" s="37"/>
      <c r="K50" s="286"/>
    </row>
    <row r="51" spans="1:11" ht="89.25">
      <c r="A51" s="296" t="s">
        <v>207</v>
      </c>
      <c r="B51" s="296"/>
      <c r="C51" s="297">
        <f t="shared" ref="C51:C59" si="3">C$1+0.75/24</f>
        <v>44783.072916666664</v>
      </c>
      <c r="D51" s="105">
        <f>VLOOKUP(E51,$B$211:$C$227,2,)</f>
        <v>3</v>
      </c>
      <c r="E51" s="17" t="s">
        <v>158</v>
      </c>
      <c r="F51" s="298" t="s">
        <v>208</v>
      </c>
      <c r="G51" s="162" t="s">
        <v>209</v>
      </c>
      <c r="H51" s="299"/>
      <c r="I51" s="299"/>
      <c r="J51" s="300" t="s">
        <v>210</v>
      </c>
      <c r="K51" s="286"/>
    </row>
    <row r="52" spans="1:11" ht="39" customHeight="1">
      <c r="A52" s="10" t="s">
        <v>207</v>
      </c>
      <c r="B52" s="69"/>
      <c r="C52" s="78">
        <f t="shared" si="3"/>
        <v>44783.072916666664</v>
      </c>
      <c r="D52" s="70"/>
      <c r="E52" s="11" t="s">
        <v>158</v>
      </c>
      <c r="F52" s="100" t="s">
        <v>211</v>
      </c>
      <c r="G52" s="25" t="s">
        <v>212</v>
      </c>
      <c r="H52" s="80"/>
      <c r="I52" s="80"/>
      <c r="J52" s="301"/>
      <c r="K52" s="286"/>
    </row>
    <row r="53" spans="1:11" ht="38.25">
      <c r="A53" s="10" t="s">
        <v>207</v>
      </c>
      <c r="B53" s="98"/>
      <c r="C53" s="77">
        <f t="shared" si="3"/>
        <v>44783.072916666664</v>
      </c>
      <c r="D53" s="70">
        <f t="shared" ref="D53:D58" si="4">VLOOKUP(E53,$B$211:$C$227,2,)</f>
        <v>3</v>
      </c>
      <c r="E53" s="11" t="s">
        <v>158</v>
      </c>
      <c r="F53" s="132" t="s">
        <v>213</v>
      </c>
      <c r="G53" s="25" t="s">
        <v>214</v>
      </c>
      <c r="H53" s="133"/>
      <c r="I53" s="133"/>
      <c r="J53" s="76" t="s">
        <v>215</v>
      </c>
      <c r="K53" s="286"/>
    </row>
    <row r="54" spans="1:11" ht="38.25">
      <c r="A54" s="10" t="s">
        <v>207</v>
      </c>
      <c r="B54" s="98"/>
      <c r="C54" s="77">
        <f t="shared" si="3"/>
        <v>44783.072916666664</v>
      </c>
      <c r="D54" s="70">
        <f t="shared" si="4"/>
        <v>3</v>
      </c>
      <c r="E54" s="11" t="s">
        <v>158</v>
      </c>
      <c r="F54" s="100" t="s">
        <v>216</v>
      </c>
      <c r="G54" s="25" t="s">
        <v>214</v>
      </c>
      <c r="H54" s="133"/>
      <c r="I54" s="133"/>
      <c r="J54" s="76" t="s">
        <v>215</v>
      </c>
      <c r="K54" s="286"/>
    </row>
    <row r="55" spans="1:11" ht="54" customHeight="1">
      <c r="A55" s="10" t="s">
        <v>207</v>
      </c>
      <c r="B55" s="69"/>
      <c r="C55" s="77">
        <f t="shared" si="3"/>
        <v>44783.072916666664</v>
      </c>
      <c r="D55" s="70">
        <f t="shared" si="4"/>
        <v>1</v>
      </c>
      <c r="E55" s="11" t="s">
        <v>155</v>
      </c>
      <c r="F55" s="100" t="s">
        <v>217</v>
      </c>
      <c r="G55" s="25" t="s">
        <v>218</v>
      </c>
      <c r="H55" s="80"/>
      <c r="I55" s="80"/>
      <c r="J55" s="133"/>
      <c r="K55" s="286"/>
    </row>
    <row r="56" spans="1:11" ht="54" customHeight="1">
      <c r="A56" s="10" t="s">
        <v>207</v>
      </c>
      <c r="B56" s="69"/>
      <c r="C56" s="77">
        <f t="shared" si="3"/>
        <v>44783.072916666664</v>
      </c>
      <c r="D56" s="70">
        <f t="shared" si="4"/>
        <v>1</v>
      </c>
      <c r="E56" s="11" t="s">
        <v>155</v>
      </c>
      <c r="F56" s="100" t="s">
        <v>219</v>
      </c>
      <c r="G56" s="25" t="s">
        <v>220</v>
      </c>
      <c r="H56" s="80"/>
      <c r="I56" s="80"/>
      <c r="J56" s="76"/>
      <c r="K56" s="286"/>
    </row>
    <row r="57" spans="1:11" ht="54" customHeight="1">
      <c r="A57" s="10" t="s">
        <v>207</v>
      </c>
      <c r="B57" s="69"/>
      <c r="C57" s="77">
        <f t="shared" si="3"/>
        <v>44783.072916666664</v>
      </c>
      <c r="D57" s="70">
        <f t="shared" si="4"/>
        <v>1</v>
      </c>
      <c r="E57" s="11" t="s">
        <v>155</v>
      </c>
      <c r="F57" s="100" t="s">
        <v>221</v>
      </c>
      <c r="G57" s="25" t="s">
        <v>220</v>
      </c>
      <c r="H57" s="80"/>
      <c r="I57" s="80"/>
      <c r="J57" s="76" t="s">
        <v>222</v>
      </c>
      <c r="K57" s="286"/>
    </row>
    <row r="58" spans="1:11" ht="38.25">
      <c r="A58" s="10" t="s">
        <v>207</v>
      </c>
      <c r="B58" s="98"/>
      <c r="C58" s="77">
        <f t="shared" si="3"/>
        <v>44783.072916666664</v>
      </c>
      <c r="D58" s="70">
        <f t="shared" si="4"/>
        <v>1</v>
      </c>
      <c r="E58" s="11" t="s">
        <v>155</v>
      </c>
      <c r="F58" s="132" t="s">
        <v>223</v>
      </c>
      <c r="G58" s="25" t="s">
        <v>125</v>
      </c>
      <c r="H58" s="133"/>
      <c r="I58" s="133"/>
      <c r="J58" s="76" t="s">
        <v>224</v>
      </c>
      <c r="K58" s="286"/>
    </row>
    <row r="59" spans="1:11" ht="20.100000000000001" customHeight="1">
      <c r="A59" s="293" t="s">
        <v>207</v>
      </c>
      <c r="B59" s="192"/>
      <c r="C59" s="235">
        <f t="shared" si="3"/>
        <v>44783.072916666664</v>
      </c>
      <c r="D59" s="194"/>
      <c r="E59" s="195" t="s">
        <v>190</v>
      </c>
      <c r="F59" s="133" t="s">
        <v>225</v>
      </c>
      <c r="G59" s="196" t="s">
        <v>125</v>
      </c>
      <c r="H59" s="133"/>
      <c r="I59" s="133"/>
      <c r="J59" s="133" t="s">
        <v>226</v>
      </c>
    </row>
    <row r="60" spans="1:11" ht="25.5">
      <c r="A60" s="10" t="s">
        <v>207</v>
      </c>
      <c r="B60" s="69"/>
      <c r="C60" s="77">
        <f>C$1+1.75/24</f>
        <v>44783.114583333328</v>
      </c>
      <c r="D60" s="70">
        <f>VLOOKUP(E60,$B$211:$C$227,2,)</f>
        <v>15</v>
      </c>
      <c r="E60" s="11" t="s">
        <v>163</v>
      </c>
      <c r="F60" s="99" t="s">
        <v>227</v>
      </c>
      <c r="G60" s="25" t="s">
        <v>228</v>
      </c>
      <c r="H60" s="80"/>
      <c r="I60" s="80"/>
      <c r="J60" s="80"/>
      <c r="K60" s="286"/>
    </row>
    <row r="61" spans="1:11" ht="43.5" customHeight="1">
      <c r="A61" s="10" t="s">
        <v>207</v>
      </c>
      <c r="B61" s="98"/>
      <c r="C61" s="77">
        <f>C$1+3.75/24</f>
        <v>44783.197916666664</v>
      </c>
      <c r="D61" s="70">
        <f>VLOOKUP(E61,$B$211:$C$227,2,)</f>
        <v>2</v>
      </c>
      <c r="E61" s="17" t="s">
        <v>169</v>
      </c>
      <c r="F61" s="79" t="s">
        <v>229</v>
      </c>
      <c r="G61" s="15" t="s">
        <v>192</v>
      </c>
      <c r="H61" s="76" t="s">
        <v>230</v>
      </c>
      <c r="I61" s="76"/>
      <c r="J61" s="80"/>
      <c r="K61" s="286"/>
    </row>
    <row r="62" spans="1:11" ht="43.5" customHeight="1">
      <c r="A62" s="10" t="s">
        <v>207</v>
      </c>
      <c r="B62" s="98"/>
      <c r="C62" s="77">
        <f>C$1+3.75/24</f>
        <v>44783.197916666664</v>
      </c>
      <c r="D62" s="70" t="e">
        <f>VLOOKUP(E62,$B$244:$C$260,2,)</f>
        <v>#N/A</v>
      </c>
      <c r="E62" s="25" t="s">
        <v>181</v>
      </c>
      <c r="F62" s="79" t="s">
        <v>231</v>
      </c>
      <c r="G62" s="25" t="s">
        <v>212</v>
      </c>
      <c r="H62" s="76" t="s">
        <v>230</v>
      </c>
      <c r="I62" s="76"/>
      <c r="J62" s="80"/>
      <c r="K62" s="286"/>
    </row>
    <row r="63" spans="1:11" ht="59.25" customHeight="1">
      <c r="A63" s="10" t="s">
        <v>207</v>
      </c>
      <c r="B63" s="98"/>
      <c r="C63" s="77">
        <f>C$1+3.75/24</f>
        <v>44783.197916666664</v>
      </c>
      <c r="D63" s="70"/>
      <c r="E63" s="11" t="s">
        <v>190</v>
      </c>
      <c r="F63" s="79" t="s">
        <v>232</v>
      </c>
      <c r="G63" s="25" t="s">
        <v>192</v>
      </c>
      <c r="H63" s="76"/>
      <c r="I63" s="76"/>
      <c r="J63" s="80"/>
      <c r="K63" s="286"/>
    </row>
    <row r="64" spans="1:11" s="302" customFormat="1" ht="34.5" customHeight="1">
      <c r="A64" s="146" t="s">
        <v>152</v>
      </c>
      <c r="C64" s="11"/>
      <c r="D64" s="37"/>
      <c r="E64" s="11"/>
      <c r="F64" s="303" t="s">
        <v>233</v>
      </c>
      <c r="G64" s="37"/>
      <c r="H64" s="37"/>
      <c r="I64" s="37"/>
      <c r="J64" s="37"/>
      <c r="K64" s="304"/>
    </row>
    <row r="65" spans="1:11" ht="20.100000000000001" customHeight="1">
      <c r="A65" s="10" t="s">
        <v>234</v>
      </c>
      <c r="B65" s="69"/>
      <c r="C65" s="77">
        <f>C$1+4.75/24</f>
        <v>44783.239583333328</v>
      </c>
      <c r="D65" s="70"/>
      <c r="E65" s="17" t="s">
        <v>169</v>
      </c>
      <c r="F65" s="71" t="s">
        <v>235</v>
      </c>
      <c r="G65" s="25" t="s">
        <v>236</v>
      </c>
      <c r="H65" s="72"/>
      <c r="I65" s="72"/>
      <c r="J65" s="80"/>
      <c r="K65" s="286"/>
    </row>
    <row r="66" spans="1:11" ht="20.100000000000001" customHeight="1">
      <c r="A66" s="10" t="s">
        <v>234</v>
      </c>
      <c r="B66" s="69"/>
      <c r="C66" s="77">
        <f t="shared" ref="C66:C75" si="5">C$1+4.75/24</f>
        <v>44783.239583333328</v>
      </c>
      <c r="D66" s="70">
        <f t="shared" ref="D66:D71" si="6">VLOOKUP(E66,$B$211:$C$227,2,)</f>
        <v>5</v>
      </c>
      <c r="E66" s="11" t="s">
        <v>181</v>
      </c>
      <c r="F66" s="71" t="s">
        <v>237</v>
      </c>
      <c r="G66" s="25" t="s">
        <v>192</v>
      </c>
      <c r="H66" s="72"/>
      <c r="I66" s="72"/>
      <c r="J66" s="80"/>
      <c r="K66" s="286"/>
    </row>
    <row r="67" spans="1:11" ht="15">
      <c r="A67" s="10" t="s">
        <v>234</v>
      </c>
      <c r="B67" s="69"/>
      <c r="C67" s="77">
        <f t="shared" si="5"/>
        <v>44783.239583333328</v>
      </c>
      <c r="D67" s="70">
        <f t="shared" si="6"/>
        <v>5</v>
      </c>
      <c r="E67" s="11" t="s">
        <v>181</v>
      </c>
      <c r="F67" s="71" t="s">
        <v>238</v>
      </c>
      <c r="G67" s="25" t="s">
        <v>192</v>
      </c>
      <c r="H67" s="72"/>
      <c r="I67" s="72"/>
      <c r="J67" s="80"/>
      <c r="K67" s="286"/>
    </row>
    <row r="68" spans="1:11" ht="20.100000000000001" customHeight="1">
      <c r="A68" s="10" t="s">
        <v>234</v>
      </c>
      <c r="B68" s="69"/>
      <c r="C68" s="77">
        <f t="shared" si="5"/>
        <v>44783.239583333328</v>
      </c>
      <c r="D68" s="70">
        <f t="shared" si="6"/>
        <v>5</v>
      </c>
      <c r="E68" s="11" t="s">
        <v>181</v>
      </c>
      <c r="F68" s="79" t="s">
        <v>239</v>
      </c>
      <c r="G68" s="25" t="s">
        <v>125</v>
      </c>
      <c r="H68" s="100"/>
      <c r="I68" s="100"/>
      <c r="J68" s="80"/>
      <c r="K68" s="286"/>
    </row>
    <row r="69" spans="1:11" ht="20.100000000000001" customHeight="1">
      <c r="A69" s="10" t="s">
        <v>234</v>
      </c>
      <c r="B69" s="69"/>
      <c r="C69" s="77">
        <f t="shared" si="5"/>
        <v>44783.239583333328</v>
      </c>
      <c r="D69" s="70">
        <f t="shared" si="6"/>
        <v>5</v>
      </c>
      <c r="E69" s="11" t="s">
        <v>181</v>
      </c>
      <c r="F69" s="79" t="s">
        <v>240</v>
      </c>
      <c r="G69" s="25" t="s">
        <v>125</v>
      </c>
      <c r="H69" s="100"/>
      <c r="I69" s="100"/>
      <c r="J69" s="80"/>
      <c r="K69" s="286"/>
    </row>
    <row r="70" spans="1:11" ht="38.25">
      <c r="A70" s="10" t="s">
        <v>234</v>
      </c>
      <c r="B70" s="69"/>
      <c r="C70" s="77">
        <f t="shared" si="5"/>
        <v>44783.239583333328</v>
      </c>
      <c r="D70" s="70">
        <f t="shared" si="6"/>
        <v>5</v>
      </c>
      <c r="E70" s="11" t="s">
        <v>181</v>
      </c>
      <c r="F70" s="79" t="s">
        <v>241</v>
      </c>
      <c r="G70" s="25" t="s">
        <v>214</v>
      </c>
      <c r="H70" s="100"/>
      <c r="I70" s="100"/>
      <c r="J70" s="80"/>
      <c r="K70" s="286"/>
    </row>
    <row r="71" spans="1:11" ht="43.5" customHeight="1">
      <c r="A71" s="10" t="s">
        <v>207</v>
      </c>
      <c r="B71" s="69"/>
      <c r="C71" s="77">
        <f t="shared" si="5"/>
        <v>44783.239583333328</v>
      </c>
      <c r="D71" s="70">
        <f t="shared" si="6"/>
        <v>30</v>
      </c>
      <c r="E71" s="11" t="s">
        <v>190</v>
      </c>
      <c r="F71" s="79" t="s">
        <v>242</v>
      </c>
      <c r="G71" s="15" t="s">
        <v>243</v>
      </c>
      <c r="H71" s="76" t="s">
        <v>230</v>
      </c>
      <c r="I71" s="76"/>
      <c r="J71" s="80"/>
      <c r="K71" s="286"/>
    </row>
    <row r="72" spans="1:11" ht="43.5" customHeight="1">
      <c r="A72" s="10" t="s">
        <v>207</v>
      </c>
      <c r="B72" s="98"/>
      <c r="C72" s="77">
        <f t="shared" si="5"/>
        <v>44783.239583333328</v>
      </c>
      <c r="D72" s="70"/>
      <c r="E72" s="11" t="s">
        <v>155</v>
      </c>
      <c r="F72" s="79" t="s">
        <v>244</v>
      </c>
      <c r="G72" s="25" t="s">
        <v>209</v>
      </c>
      <c r="H72" s="76"/>
      <c r="I72" s="76"/>
      <c r="J72" s="76" t="s">
        <v>245</v>
      </c>
      <c r="K72" s="286"/>
    </row>
    <row r="73" spans="1:11" ht="134.25" customHeight="1">
      <c r="A73" s="10" t="s">
        <v>246</v>
      </c>
      <c r="B73" s="98"/>
      <c r="C73" s="77">
        <f t="shared" si="5"/>
        <v>44783.239583333328</v>
      </c>
      <c r="D73" s="70">
        <f>VLOOKUP(E73,$B$211:$C$227,2,)</f>
        <v>1</v>
      </c>
      <c r="E73" s="11" t="s">
        <v>155</v>
      </c>
      <c r="F73" s="79" t="s">
        <v>247</v>
      </c>
      <c r="G73" s="25" t="s">
        <v>125</v>
      </c>
      <c r="H73" s="100" t="s">
        <v>248</v>
      </c>
      <c r="I73" s="100"/>
      <c r="J73" s="80"/>
      <c r="K73" s="286"/>
    </row>
    <row r="74" spans="1:11" ht="27.75" customHeight="1">
      <c r="A74" s="10" t="s">
        <v>207</v>
      </c>
      <c r="B74" s="98"/>
      <c r="C74" s="77">
        <f t="shared" si="5"/>
        <v>44783.239583333328</v>
      </c>
      <c r="D74" s="70" t="e">
        <f>VLOOKUP(E74,$B$240:$C$256,2,)</f>
        <v>#N/A</v>
      </c>
      <c r="E74" s="11" t="s">
        <v>155</v>
      </c>
      <c r="F74" s="79" t="s">
        <v>249</v>
      </c>
      <c r="G74" s="25" t="s">
        <v>125</v>
      </c>
      <c r="H74" s="100"/>
      <c r="I74" s="100"/>
      <c r="J74" s="76" t="s">
        <v>250</v>
      </c>
      <c r="K74" s="286"/>
    </row>
    <row r="75" spans="1:11" ht="27" customHeight="1">
      <c r="A75" s="10" t="s">
        <v>207</v>
      </c>
      <c r="B75" s="98"/>
      <c r="C75" s="77">
        <f t="shared" si="5"/>
        <v>44783.239583333328</v>
      </c>
      <c r="D75" s="70" t="e">
        <f>VLOOKUP(E75,$B$240:$C$256,2,)</f>
        <v>#N/A</v>
      </c>
      <c r="E75" s="11" t="s">
        <v>155</v>
      </c>
      <c r="F75" s="79" t="s">
        <v>251</v>
      </c>
      <c r="G75" s="25" t="s">
        <v>192</v>
      </c>
      <c r="H75" s="100"/>
      <c r="I75" s="100"/>
      <c r="J75" s="76" t="s">
        <v>250</v>
      </c>
      <c r="K75" s="286"/>
    </row>
    <row r="76" spans="1:11" ht="54">
      <c r="A76" s="146" t="s">
        <v>152</v>
      </c>
      <c r="B76" s="145"/>
      <c r="C76" s="146"/>
      <c r="D76" s="146"/>
      <c r="E76" s="146"/>
      <c r="F76" s="146" t="s">
        <v>252</v>
      </c>
      <c r="G76" s="146"/>
      <c r="H76" s="146"/>
      <c r="I76" s="146"/>
      <c r="J76" s="305" t="s">
        <v>253</v>
      </c>
      <c r="K76" s="286"/>
    </row>
    <row r="77" spans="1:11" ht="60.75" customHeight="1">
      <c r="A77" s="306" t="s">
        <v>254</v>
      </c>
      <c r="B77" s="98"/>
      <c r="C77" s="77">
        <f>C$1+6.75/24</f>
        <v>44783.322916666664</v>
      </c>
      <c r="D77" s="149">
        <f t="shared" ref="D77:D84" si="7">VLOOKUP(E77,$B$211:$C$227,2,)</f>
        <v>10</v>
      </c>
      <c r="E77" s="11" t="s">
        <v>201</v>
      </c>
      <c r="F77" s="150" t="s">
        <v>255</v>
      </c>
      <c r="G77" s="25" t="s">
        <v>256</v>
      </c>
      <c r="H77" s="80"/>
      <c r="I77" s="80"/>
      <c r="J77" s="76"/>
      <c r="K77" s="286"/>
    </row>
    <row r="78" spans="1:11" ht="43.5" customHeight="1">
      <c r="A78" s="306" t="s">
        <v>254</v>
      </c>
      <c r="B78" s="98"/>
      <c r="C78" s="77">
        <f t="shared" ref="C78:C115" si="8">C$1+6.75/24</f>
        <v>44783.322916666664</v>
      </c>
      <c r="D78" s="149"/>
      <c r="E78" s="11" t="s">
        <v>163</v>
      </c>
      <c r="F78" s="150" t="s">
        <v>257</v>
      </c>
      <c r="G78" s="25" t="s">
        <v>125</v>
      </c>
      <c r="H78" s="80"/>
      <c r="I78" s="80"/>
      <c r="J78" s="76"/>
      <c r="K78" s="286"/>
    </row>
    <row r="79" spans="1:11" ht="24.95" customHeight="1">
      <c r="A79" s="306" t="s">
        <v>254</v>
      </c>
      <c r="B79" s="98"/>
      <c r="C79" s="77">
        <f t="shared" si="8"/>
        <v>44783.322916666664</v>
      </c>
      <c r="D79" s="149"/>
      <c r="E79" s="11" t="s">
        <v>201</v>
      </c>
      <c r="F79" s="150" t="s">
        <v>258</v>
      </c>
      <c r="G79" s="25" t="s">
        <v>125</v>
      </c>
      <c r="H79" s="80"/>
      <c r="I79" s="80"/>
      <c r="J79" s="76"/>
      <c r="K79" s="286"/>
    </row>
    <row r="80" spans="1:11" ht="24.95" customHeight="1">
      <c r="A80" s="306" t="s">
        <v>254</v>
      </c>
      <c r="B80" s="69"/>
      <c r="C80" s="77">
        <f t="shared" si="8"/>
        <v>44783.322916666664</v>
      </c>
      <c r="D80" s="149">
        <f t="shared" si="7"/>
        <v>15</v>
      </c>
      <c r="E80" s="11" t="s">
        <v>163</v>
      </c>
      <c r="F80" s="151" t="s">
        <v>259</v>
      </c>
      <c r="G80" s="25" t="s">
        <v>256</v>
      </c>
      <c r="H80" s="80"/>
      <c r="I80" s="80"/>
      <c r="J80" s="307"/>
      <c r="K80" s="286"/>
    </row>
    <row r="81" spans="1:11" ht="24.95" customHeight="1">
      <c r="A81" s="306" t="s">
        <v>254</v>
      </c>
      <c r="B81" s="98"/>
      <c r="C81" s="77">
        <f t="shared" si="8"/>
        <v>44783.322916666664</v>
      </c>
      <c r="D81" s="70">
        <f t="shared" si="7"/>
        <v>15</v>
      </c>
      <c r="E81" s="11" t="s">
        <v>163</v>
      </c>
      <c r="F81" s="79" t="s">
        <v>260</v>
      </c>
      <c r="G81" s="25" t="s">
        <v>256</v>
      </c>
      <c r="H81" s="80"/>
      <c r="I81" s="80"/>
      <c r="J81" s="80"/>
      <c r="K81" s="286"/>
    </row>
    <row r="82" spans="1:11" ht="24.95" customHeight="1">
      <c r="A82" s="306" t="s">
        <v>254</v>
      </c>
      <c r="B82" s="98"/>
      <c r="C82" s="77">
        <f t="shared" si="8"/>
        <v>44783.322916666664</v>
      </c>
      <c r="D82" s="149">
        <f t="shared" si="7"/>
        <v>10</v>
      </c>
      <c r="E82" s="11" t="s">
        <v>201</v>
      </c>
      <c r="F82" s="79" t="s">
        <v>261</v>
      </c>
      <c r="G82" s="25" t="s">
        <v>256</v>
      </c>
      <c r="H82" s="80"/>
      <c r="I82" s="80"/>
      <c r="J82" s="80"/>
      <c r="K82" s="286"/>
    </row>
    <row r="83" spans="1:11" ht="24.95" customHeight="1">
      <c r="A83" s="306" t="s">
        <v>254</v>
      </c>
      <c r="B83" s="98"/>
      <c r="C83" s="77">
        <f t="shared" si="8"/>
        <v>44783.322916666664</v>
      </c>
      <c r="D83" s="149">
        <f t="shared" si="7"/>
        <v>10</v>
      </c>
      <c r="E83" s="11" t="s">
        <v>201</v>
      </c>
      <c r="F83" s="79" t="s">
        <v>262</v>
      </c>
      <c r="G83" s="25" t="s">
        <v>256</v>
      </c>
      <c r="H83" s="80"/>
      <c r="I83" s="80"/>
      <c r="J83" s="80"/>
      <c r="K83" s="286"/>
    </row>
    <row r="84" spans="1:11" ht="24.95" customHeight="1">
      <c r="A84" s="306" t="s">
        <v>254</v>
      </c>
      <c r="B84" s="98"/>
      <c r="C84" s="77">
        <f t="shared" si="8"/>
        <v>44783.322916666664</v>
      </c>
      <c r="D84" s="149">
        <f t="shared" si="7"/>
        <v>10</v>
      </c>
      <c r="E84" s="11" t="s">
        <v>201</v>
      </c>
      <c r="F84" s="79" t="s">
        <v>263</v>
      </c>
      <c r="G84" s="25" t="s">
        <v>256</v>
      </c>
      <c r="H84" s="80"/>
      <c r="I84" s="80"/>
      <c r="J84" s="80"/>
      <c r="K84" s="286"/>
    </row>
    <row r="85" spans="1:11" ht="24.95" customHeight="1">
      <c r="A85" s="306" t="s">
        <v>254</v>
      </c>
      <c r="B85" s="98"/>
      <c r="C85" s="77">
        <f t="shared" si="8"/>
        <v>44783.322916666664</v>
      </c>
      <c r="D85" s="149">
        <f>VLOOKUP(E85,$B$197:$C$213,2,)</f>
        <v>10</v>
      </c>
      <c r="E85" s="11" t="s">
        <v>201</v>
      </c>
      <c r="F85" s="79" t="s">
        <v>264</v>
      </c>
      <c r="G85" s="25" t="s">
        <v>256</v>
      </c>
      <c r="H85" s="80"/>
      <c r="I85" s="80"/>
      <c r="J85" s="80"/>
      <c r="K85" s="286"/>
    </row>
    <row r="86" spans="1:11" ht="24.95" customHeight="1">
      <c r="A86" s="306" t="s">
        <v>254</v>
      </c>
      <c r="B86" s="153"/>
      <c r="C86" s="77">
        <f t="shared" si="8"/>
        <v>44783.322916666664</v>
      </c>
      <c r="D86" s="149">
        <f t="shared" ref="D86:D115" si="9">VLOOKUP(E86,$B$211:$C$227,2,)</f>
        <v>10</v>
      </c>
      <c r="E86" s="11" t="s">
        <v>201</v>
      </c>
      <c r="F86" s="99" t="s">
        <v>265</v>
      </c>
      <c r="G86" s="25" t="s">
        <v>256</v>
      </c>
      <c r="H86" s="80"/>
      <c r="I86" s="80"/>
      <c r="J86" s="80"/>
      <c r="K86" s="286"/>
    </row>
    <row r="87" spans="1:11" ht="24.95" customHeight="1">
      <c r="A87" s="306" t="s">
        <v>254</v>
      </c>
      <c r="B87" s="153"/>
      <c r="C87" s="77">
        <f t="shared" si="8"/>
        <v>44783.322916666664</v>
      </c>
      <c r="D87" s="149">
        <f t="shared" si="9"/>
        <v>10</v>
      </c>
      <c r="E87" s="11" t="s">
        <v>201</v>
      </c>
      <c r="F87" s="99" t="s">
        <v>266</v>
      </c>
      <c r="G87" s="25" t="s">
        <v>256</v>
      </c>
      <c r="H87" s="80"/>
      <c r="I87" s="80"/>
      <c r="J87" s="80"/>
      <c r="K87" s="286"/>
    </row>
    <row r="88" spans="1:11" ht="36.75" customHeight="1">
      <c r="A88" s="306" t="s">
        <v>254</v>
      </c>
      <c r="B88" s="98"/>
      <c r="C88" s="77">
        <f t="shared" si="8"/>
        <v>44783.322916666664</v>
      </c>
      <c r="D88" s="149">
        <f t="shared" si="9"/>
        <v>30</v>
      </c>
      <c r="E88" s="11" t="s">
        <v>190</v>
      </c>
      <c r="F88" s="79" t="s">
        <v>267</v>
      </c>
      <c r="G88" s="25" t="s">
        <v>256</v>
      </c>
      <c r="H88" s="80"/>
      <c r="I88" s="80"/>
      <c r="J88" s="80"/>
      <c r="K88" s="286"/>
    </row>
    <row r="89" spans="1:11" ht="24.95" customHeight="1">
      <c r="A89" s="306" t="s">
        <v>254</v>
      </c>
      <c r="B89" s="98"/>
      <c r="C89" s="77">
        <f t="shared" si="8"/>
        <v>44783.322916666664</v>
      </c>
      <c r="D89" s="149">
        <f t="shared" si="9"/>
        <v>30</v>
      </c>
      <c r="E89" s="11" t="s">
        <v>190</v>
      </c>
      <c r="F89" s="79" t="s">
        <v>268</v>
      </c>
      <c r="G89" s="25" t="s">
        <v>256</v>
      </c>
      <c r="H89" s="80"/>
      <c r="I89" s="80"/>
      <c r="J89" s="80"/>
      <c r="K89" s="286"/>
    </row>
    <row r="90" spans="1:11" ht="24.95" customHeight="1">
      <c r="A90" s="306" t="s">
        <v>254</v>
      </c>
      <c r="B90" s="153"/>
      <c r="C90" s="77">
        <f t="shared" si="8"/>
        <v>44783.322916666664</v>
      </c>
      <c r="D90" s="70">
        <f t="shared" si="9"/>
        <v>10</v>
      </c>
      <c r="E90" s="11" t="s">
        <v>201</v>
      </c>
      <c r="F90" s="99" t="s">
        <v>269</v>
      </c>
      <c r="G90" s="25" t="s">
        <v>256</v>
      </c>
      <c r="H90" s="100"/>
      <c r="I90" s="100"/>
      <c r="J90" s="80"/>
      <c r="K90" s="286"/>
    </row>
    <row r="91" spans="1:11" ht="45" customHeight="1">
      <c r="A91" s="306" t="s">
        <v>254</v>
      </c>
      <c r="B91" s="153"/>
      <c r="C91" s="77">
        <f t="shared" si="8"/>
        <v>44783.322916666664</v>
      </c>
      <c r="D91" s="70"/>
      <c r="E91" s="11" t="s">
        <v>201</v>
      </c>
      <c r="F91" s="99" t="s">
        <v>270</v>
      </c>
      <c r="G91" s="25" t="s">
        <v>125</v>
      </c>
      <c r="H91" s="100"/>
      <c r="I91" s="100"/>
      <c r="J91" s="80"/>
      <c r="K91" s="286"/>
    </row>
    <row r="92" spans="1:11" ht="24.95" customHeight="1">
      <c r="A92" s="306" t="s">
        <v>254</v>
      </c>
      <c r="B92" s="153"/>
      <c r="C92" s="77">
        <f t="shared" si="8"/>
        <v>44783.322916666664</v>
      </c>
      <c r="D92" s="149">
        <f t="shared" si="9"/>
        <v>45</v>
      </c>
      <c r="E92" s="11" t="s">
        <v>271</v>
      </c>
      <c r="F92" s="71" t="s">
        <v>272</v>
      </c>
      <c r="G92" s="25" t="s">
        <v>256</v>
      </c>
      <c r="H92" s="72"/>
      <c r="I92" s="72"/>
      <c r="J92" s="72"/>
      <c r="K92" s="286"/>
    </row>
    <row r="93" spans="1:11" ht="24.95" customHeight="1">
      <c r="A93" s="306" t="s">
        <v>254</v>
      </c>
      <c r="B93" s="153"/>
      <c r="C93" s="77">
        <f t="shared" si="8"/>
        <v>44783.322916666664</v>
      </c>
      <c r="D93" s="149">
        <f t="shared" si="9"/>
        <v>10</v>
      </c>
      <c r="E93" s="11" t="s">
        <v>201</v>
      </c>
      <c r="F93" s="150" t="s">
        <v>273</v>
      </c>
      <c r="G93" s="25" t="s">
        <v>256</v>
      </c>
      <c r="H93" s="80"/>
      <c r="I93" s="80"/>
      <c r="J93" s="80"/>
      <c r="K93" s="286"/>
    </row>
    <row r="94" spans="1:11" ht="24.95" customHeight="1">
      <c r="A94" s="306" t="s">
        <v>254</v>
      </c>
      <c r="B94" s="153"/>
      <c r="C94" s="77">
        <f t="shared" si="8"/>
        <v>44783.322916666664</v>
      </c>
      <c r="D94" s="149">
        <f t="shared" si="9"/>
        <v>10</v>
      </c>
      <c r="E94" s="11" t="s">
        <v>201</v>
      </c>
      <c r="F94" s="99" t="s">
        <v>274</v>
      </c>
      <c r="G94" s="25" t="s">
        <v>256</v>
      </c>
      <c r="H94" s="80"/>
      <c r="I94" s="80"/>
      <c r="J94" s="80"/>
      <c r="K94" s="286"/>
    </row>
    <row r="95" spans="1:11" ht="24.95" customHeight="1">
      <c r="A95" s="306" t="s">
        <v>254</v>
      </c>
      <c r="B95" s="153"/>
      <c r="C95" s="77">
        <f t="shared" si="8"/>
        <v>44783.322916666664</v>
      </c>
      <c r="D95" s="149">
        <f t="shared" si="9"/>
        <v>10</v>
      </c>
      <c r="E95" s="11" t="s">
        <v>201</v>
      </c>
      <c r="F95" s="99" t="s">
        <v>275</v>
      </c>
      <c r="G95" s="25" t="s">
        <v>256</v>
      </c>
      <c r="H95" s="80"/>
      <c r="I95" s="80"/>
      <c r="J95" s="308"/>
      <c r="K95" s="286"/>
    </row>
    <row r="96" spans="1:11" ht="24.95" customHeight="1">
      <c r="A96" s="306" t="s">
        <v>254</v>
      </c>
      <c r="B96" s="153"/>
      <c r="C96" s="77">
        <f t="shared" si="8"/>
        <v>44783.322916666664</v>
      </c>
      <c r="D96" s="149">
        <f t="shared" si="9"/>
        <v>10</v>
      </c>
      <c r="E96" s="11" t="s">
        <v>201</v>
      </c>
      <c r="F96" s="79" t="s">
        <v>276</v>
      </c>
      <c r="G96" s="25" t="s">
        <v>256</v>
      </c>
      <c r="H96" s="80"/>
      <c r="I96" s="80"/>
      <c r="J96" s="309"/>
      <c r="K96" s="286"/>
    </row>
    <row r="97" spans="1:11" ht="20.100000000000001" customHeight="1">
      <c r="A97" s="306" t="s">
        <v>254</v>
      </c>
      <c r="B97" s="153"/>
      <c r="C97" s="77">
        <f t="shared" si="8"/>
        <v>44783.322916666664</v>
      </c>
      <c r="D97" s="149">
        <f t="shared" si="9"/>
        <v>10</v>
      </c>
      <c r="E97" s="11" t="s">
        <v>201</v>
      </c>
      <c r="F97" s="79" t="s">
        <v>277</v>
      </c>
      <c r="G97" s="25" t="s">
        <v>256</v>
      </c>
      <c r="H97" s="80"/>
      <c r="I97" s="80"/>
      <c r="J97" s="308"/>
      <c r="K97" s="286"/>
    </row>
    <row r="98" spans="1:11" ht="37.5" customHeight="1">
      <c r="A98" s="306" t="s">
        <v>254</v>
      </c>
      <c r="B98" s="153"/>
      <c r="C98" s="77">
        <f t="shared" si="8"/>
        <v>44783.322916666664</v>
      </c>
      <c r="D98" s="149">
        <f t="shared" si="9"/>
        <v>30</v>
      </c>
      <c r="E98" s="11" t="s">
        <v>190</v>
      </c>
      <c r="F98" s="99" t="s">
        <v>278</v>
      </c>
      <c r="G98" s="25" t="s">
        <v>256</v>
      </c>
      <c r="H98" s="80"/>
      <c r="I98" s="80"/>
      <c r="J98" s="308"/>
      <c r="K98" s="286"/>
    </row>
    <row r="99" spans="1:11" ht="20.100000000000001" customHeight="1">
      <c r="A99" s="306" t="s">
        <v>254</v>
      </c>
      <c r="B99" s="153"/>
      <c r="C99" s="77">
        <f t="shared" si="8"/>
        <v>44783.322916666664</v>
      </c>
      <c r="D99" s="149">
        <f t="shared" si="9"/>
        <v>15</v>
      </c>
      <c r="E99" s="11" t="s">
        <v>163</v>
      </c>
      <c r="F99" s="79" t="s">
        <v>279</v>
      </c>
      <c r="G99" s="25" t="s">
        <v>256</v>
      </c>
      <c r="H99" s="80"/>
      <c r="I99" s="80"/>
      <c r="J99" s="308"/>
      <c r="K99" s="286"/>
    </row>
    <row r="100" spans="1:11" ht="20.100000000000001" customHeight="1">
      <c r="A100" s="306" t="s">
        <v>254</v>
      </c>
      <c r="B100" s="153"/>
      <c r="C100" s="77">
        <f t="shared" si="8"/>
        <v>44783.322916666664</v>
      </c>
      <c r="D100" s="149">
        <f t="shared" si="9"/>
        <v>10</v>
      </c>
      <c r="E100" s="11" t="s">
        <v>201</v>
      </c>
      <c r="F100" s="99" t="s">
        <v>280</v>
      </c>
      <c r="G100" s="25" t="s">
        <v>256</v>
      </c>
      <c r="H100" s="80"/>
      <c r="I100" s="80"/>
      <c r="J100" s="80"/>
      <c r="K100" s="286"/>
    </row>
    <row r="101" spans="1:11" ht="20.100000000000001" customHeight="1">
      <c r="A101" s="306" t="s">
        <v>254</v>
      </c>
      <c r="B101" s="153"/>
      <c r="C101" s="77">
        <f t="shared" si="8"/>
        <v>44783.322916666664</v>
      </c>
      <c r="D101" s="149">
        <f t="shared" si="9"/>
        <v>20</v>
      </c>
      <c r="E101" s="11" t="s">
        <v>281</v>
      </c>
      <c r="F101" s="99" t="s">
        <v>282</v>
      </c>
      <c r="G101" s="25" t="s">
        <v>256</v>
      </c>
      <c r="H101" s="80"/>
      <c r="I101" s="80"/>
      <c r="J101" s="80"/>
      <c r="K101" s="286"/>
    </row>
    <row r="102" spans="1:11" ht="20.100000000000001" customHeight="1">
      <c r="A102" s="306" t="s">
        <v>254</v>
      </c>
      <c r="B102" s="153"/>
      <c r="C102" s="77">
        <f t="shared" si="8"/>
        <v>44783.322916666664</v>
      </c>
      <c r="D102" s="149">
        <f t="shared" si="9"/>
        <v>30</v>
      </c>
      <c r="E102" s="11" t="s">
        <v>190</v>
      </c>
      <c r="F102" s="79" t="s">
        <v>283</v>
      </c>
      <c r="G102" s="25" t="s">
        <v>256</v>
      </c>
      <c r="H102" s="80"/>
      <c r="I102" s="80"/>
      <c r="J102" s="133"/>
      <c r="K102" s="286"/>
    </row>
    <row r="103" spans="1:11" ht="33" customHeight="1">
      <c r="A103" s="306" t="s">
        <v>254</v>
      </c>
      <c r="B103" s="153"/>
      <c r="C103" s="77">
        <f t="shared" si="8"/>
        <v>44783.322916666664</v>
      </c>
      <c r="D103" s="149">
        <f t="shared" si="9"/>
        <v>30</v>
      </c>
      <c r="E103" s="11" t="s">
        <v>190</v>
      </c>
      <c r="F103" s="150" t="s">
        <v>284</v>
      </c>
      <c r="G103" s="25" t="s">
        <v>256</v>
      </c>
      <c r="H103" s="80"/>
      <c r="I103" s="80"/>
      <c r="J103" s="80"/>
      <c r="K103" s="286"/>
    </row>
    <row r="104" spans="1:11" ht="20.100000000000001" customHeight="1">
      <c r="A104" s="306" t="s">
        <v>254</v>
      </c>
      <c r="B104" s="153"/>
      <c r="C104" s="77">
        <f t="shared" si="8"/>
        <v>44783.322916666664</v>
      </c>
      <c r="D104" s="149">
        <f t="shared" si="9"/>
        <v>15</v>
      </c>
      <c r="E104" s="11" t="s">
        <v>163</v>
      </c>
      <c r="F104" s="79" t="s">
        <v>285</v>
      </c>
      <c r="G104" s="25" t="s">
        <v>256</v>
      </c>
      <c r="H104" s="80"/>
      <c r="I104" s="80"/>
      <c r="J104" s="80"/>
      <c r="K104" s="286"/>
    </row>
    <row r="105" spans="1:11" ht="20.100000000000001" customHeight="1">
      <c r="A105" s="306" t="s">
        <v>254</v>
      </c>
      <c r="B105" s="153"/>
      <c r="C105" s="77">
        <f t="shared" si="8"/>
        <v>44783.322916666664</v>
      </c>
      <c r="D105" s="149">
        <f t="shared" si="9"/>
        <v>15</v>
      </c>
      <c r="E105" s="11" t="s">
        <v>163</v>
      </c>
      <c r="F105" s="79" t="s">
        <v>286</v>
      </c>
      <c r="G105" s="25" t="s">
        <v>256</v>
      </c>
      <c r="H105" s="80"/>
      <c r="I105" s="80"/>
      <c r="J105" s="308"/>
      <c r="K105" s="286"/>
    </row>
    <row r="106" spans="1:11" ht="20.100000000000001" customHeight="1">
      <c r="A106" s="306" t="s">
        <v>254</v>
      </c>
      <c r="B106" s="153"/>
      <c r="C106" s="77">
        <f t="shared" si="8"/>
        <v>44783.322916666664</v>
      </c>
      <c r="D106" s="149">
        <f t="shared" si="9"/>
        <v>15</v>
      </c>
      <c r="E106" s="11" t="s">
        <v>163</v>
      </c>
      <c r="F106" s="79" t="s">
        <v>287</v>
      </c>
      <c r="G106" s="25" t="s">
        <v>256</v>
      </c>
      <c r="H106" s="80"/>
      <c r="I106" s="80"/>
      <c r="J106" s="308"/>
      <c r="K106" s="286"/>
    </row>
    <row r="107" spans="1:11" ht="20.100000000000001" customHeight="1">
      <c r="A107" s="306" t="s">
        <v>254</v>
      </c>
      <c r="B107" s="153"/>
      <c r="C107" s="77">
        <f t="shared" si="8"/>
        <v>44783.322916666664</v>
      </c>
      <c r="D107" s="149">
        <f t="shared" si="9"/>
        <v>15</v>
      </c>
      <c r="E107" s="11" t="s">
        <v>163</v>
      </c>
      <c r="F107" s="71" t="s">
        <v>288</v>
      </c>
      <c r="G107" s="25" t="s">
        <v>256</v>
      </c>
      <c r="H107" s="80"/>
      <c r="I107" s="80"/>
      <c r="J107" s="308"/>
      <c r="K107" s="286"/>
    </row>
    <row r="108" spans="1:11" ht="20.100000000000001" customHeight="1">
      <c r="A108" s="306" t="s">
        <v>254</v>
      </c>
      <c r="B108" s="153"/>
      <c r="C108" s="77">
        <f t="shared" si="8"/>
        <v>44783.322916666664</v>
      </c>
      <c r="D108" s="149">
        <f t="shared" si="9"/>
        <v>15</v>
      </c>
      <c r="E108" s="11" t="s">
        <v>163</v>
      </c>
      <c r="F108" s="99" t="s">
        <v>289</v>
      </c>
      <c r="G108" s="25" t="s">
        <v>256</v>
      </c>
      <c r="H108" s="80"/>
      <c r="I108" s="80"/>
      <c r="J108" s="308"/>
      <c r="K108" s="286"/>
    </row>
    <row r="109" spans="1:11" ht="34.5" customHeight="1">
      <c r="A109" s="306" t="s">
        <v>254</v>
      </c>
      <c r="B109" s="153"/>
      <c r="C109" s="77">
        <f t="shared" si="8"/>
        <v>44783.322916666664</v>
      </c>
      <c r="D109" s="149">
        <f t="shared" si="9"/>
        <v>10</v>
      </c>
      <c r="E109" s="11" t="s">
        <v>201</v>
      </c>
      <c r="F109" s="99" t="s">
        <v>290</v>
      </c>
      <c r="G109" s="25" t="s">
        <v>256</v>
      </c>
      <c r="H109" s="80"/>
      <c r="I109" s="80"/>
      <c r="J109" s="80"/>
      <c r="K109" s="286"/>
    </row>
    <row r="110" spans="1:11" ht="20.100000000000001" customHeight="1">
      <c r="A110" s="306" t="s">
        <v>254</v>
      </c>
      <c r="B110" s="153"/>
      <c r="C110" s="77">
        <f t="shared" si="8"/>
        <v>44783.322916666664</v>
      </c>
      <c r="D110" s="149">
        <f t="shared" si="9"/>
        <v>10</v>
      </c>
      <c r="E110" s="11" t="s">
        <v>201</v>
      </c>
      <c r="F110" s="79" t="s">
        <v>291</v>
      </c>
      <c r="G110" s="25" t="s">
        <v>256</v>
      </c>
      <c r="H110" s="80"/>
      <c r="I110" s="80"/>
      <c r="J110" s="80"/>
      <c r="K110" s="286"/>
    </row>
    <row r="111" spans="1:11" ht="20.100000000000001" customHeight="1">
      <c r="A111" s="306" t="s">
        <v>254</v>
      </c>
      <c r="B111" s="153"/>
      <c r="C111" s="77">
        <f t="shared" si="8"/>
        <v>44783.322916666664</v>
      </c>
      <c r="D111" s="149">
        <f t="shared" si="9"/>
        <v>15</v>
      </c>
      <c r="E111" s="11" t="s">
        <v>163</v>
      </c>
      <c r="F111" s="79" t="s">
        <v>292</v>
      </c>
      <c r="G111" s="25" t="s">
        <v>256</v>
      </c>
      <c r="H111" s="80"/>
      <c r="I111" s="80"/>
      <c r="J111" s="80"/>
      <c r="K111" s="286"/>
    </row>
    <row r="112" spans="1:11" ht="20.100000000000001" customHeight="1">
      <c r="A112" s="306" t="s">
        <v>254</v>
      </c>
      <c r="B112" s="153"/>
      <c r="C112" s="77">
        <f t="shared" si="8"/>
        <v>44783.322916666664</v>
      </c>
      <c r="D112" s="149">
        <f t="shared" si="9"/>
        <v>10</v>
      </c>
      <c r="E112" s="11" t="s">
        <v>201</v>
      </c>
      <c r="F112" s="79" t="s">
        <v>293</v>
      </c>
      <c r="G112" s="25" t="s">
        <v>256</v>
      </c>
      <c r="H112" s="80"/>
      <c r="I112" s="80"/>
      <c r="J112" s="80"/>
      <c r="K112" s="286"/>
    </row>
    <row r="113" spans="1:11" ht="20.100000000000001" customHeight="1">
      <c r="A113" s="306" t="s">
        <v>254</v>
      </c>
      <c r="B113" s="153"/>
      <c r="C113" s="77">
        <f t="shared" si="8"/>
        <v>44783.322916666664</v>
      </c>
      <c r="D113" s="149">
        <f t="shared" si="9"/>
        <v>15</v>
      </c>
      <c r="E113" s="11" t="s">
        <v>163</v>
      </c>
      <c r="F113" s="71" t="s">
        <v>294</v>
      </c>
      <c r="G113" s="25" t="s">
        <v>256</v>
      </c>
      <c r="H113" s="80"/>
      <c r="I113" s="80"/>
      <c r="J113" s="72"/>
      <c r="K113" s="286"/>
    </row>
    <row r="114" spans="1:11" ht="51.75" customHeight="1">
      <c r="A114" s="310" t="s">
        <v>295</v>
      </c>
      <c r="B114" s="153"/>
      <c r="C114" s="235">
        <f t="shared" si="8"/>
        <v>44783.322916666664</v>
      </c>
      <c r="D114" s="239">
        <f t="shared" si="9"/>
        <v>2</v>
      </c>
      <c r="E114" s="195" t="s">
        <v>169</v>
      </c>
      <c r="F114" s="206" t="s">
        <v>296</v>
      </c>
      <c r="G114" s="196" t="s">
        <v>256</v>
      </c>
      <c r="H114" s="80"/>
      <c r="I114" s="80"/>
      <c r="J114" s="76" t="s">
        <v>297</v>
      </c>
      <c r="K114" s="286"/>
    </row>
    <row r="115" spans="1:11" ht="72.75" customHeight="1">
      <c r="A115" s="310" t="s">
        <v>295</v>
      </c>
      <c r="B115" s="153"/>
      <c r="C115" s="235">
        <f t="shared" si="8"/>
        <v>44783.322916666664</v>
      </c>
      <c r="D115" s="239">
        <f t="shared" si="9"/>
        <v>2</v>
      </c>
      <c r="E115" s="195" t="s">
        <v>169</v>
      </c>
      <c r="F115" s="206" t="s">
        <v>298</v>
      </c>
      <c r="G115" s="196" t="s">
        <v>173</v>
      </c>
      <c r="H115" s="80"/>
      <c r="I115" s="80"/>
      <c r="J115" s="76" t="s">
        <v>297</v>
      </c>
      <c r="K115" s="286"/>
    </row>
    <row r="116" spans="1:11" s="292" customFormat="1" ht="54.75" customHeight="1">
      <c r="A116" s="146" t="s">
        <v>152</v>
      </c>
      <c r="B116" s="157"/>
      <c r="C116" s="157"/>
      <c r="D116" s="157"/>
      <c r="E116" s="157"/>
      <c r="F116" s="157" t="s">
        <v>299</v>
      </c>
      <c r="G116" s="157"/>
      <c r="H116" s="157"/>
      <c r="I116" s="157"/>
      <c r="J116" s="157"/>
      <c r="K116" s="311"/>
    </row>
    <row r="117" spans="1:11" ht="51" customHeight="1">
      <c r="A117" s="10" t="s">
        <v>300</v>
      </c>
      <c r="B117" s="69"/>
      <c r="C117" s="77">
        <f>C$1+9/24</f>
        <v>44783.416666666664</v>
      </c>
      <c r="D117" s="10" t="s">
        <v>301</v>
      </c>
      <c r="E117" s="10" t="s">
        <v>301</v>
      </c>
      <c r="F117" s="79" t="s">
        <v>302</v>
      </c>
      <c r="G117" s="75" t="s">
        <v>192</v>
      </c>
      <c r="H117" s="72"/>
      <c r="I117" s="72"/>
      <c r="J117" s="76"/>
      <c r="K117" s="286"/>
    </row>
    <row r="118" spans="1:11" ht="51" customHeight="1">
      <c r="A118" s="10"/>
      <c r="B118" s="69"/>
      <c r="C118" s="77">
        <f>C$1+9/24</f>
        <v>44783.416666666664</v>
      </c>
      <c r="D118" s="10"/>
      <c r="E118" s="10" t="s">
        <v>201</v>
      </c>
      <c r="F118" s="99" t="s">
        <v>303</v>
      </c>
      <c r="G118" s="25" t="s">
        <v>214</v>
      </c>
      <c r="H118" s="72"/>
      <c r="I118" s="72"/>
      <c r="J118" s="312"/>
      <c r="K118" s="286"/>
    </row>
    <row r="119" spans="1:11" ht="15">
      <c r="A119" s="290" t="s">
        <v>300</v>
      </c>
      <c r="B119" s="103"/>
      <c r="C119" s="77">
        <f>C$1+9/24</f>
        <v>44783.416666666664</v>
      </c>
      <c r="D119" s="105">
        <f>VLOOKUP(E119,$B$211:$C$227,2,)</f>
        <v>15</v>
      </c>
      <c r="E119" s="17" t="s">
        <v>163</v>
      </c>
      <c r="F119" s="161" t="s">
        <v>304</v>
      </c>
      <c r="G119" s="162" t="s">
        <v>125</v>
      </c>
      <c r="H119" s="163"/>
      <c r="I119" s="163"/>
      <c r="J119" s="300"/>
      <c r="K119" s="286"/>
    </row>
    <row r="120" spans="1:11" ht="51">
      <c r="A120" s="10" t="s">
        <v>305</v>
      </c>
      <c r="B120" s="75"/>
      <c r="C120" s="77">
        <f t="shared" ref="C120" si="10">C$1+10.75/24</f>
        <v>44783.489583333328</v>
      </c>
      <c r="D120" s="70" t="e">
        <f>VLOOKUP(E120,$B$243:$C$259,2,)</f>
        <v>#N/A</v>
      </c>
      <c r="E120" s="11" t="s">
        <v>163</v>
      </c>
      <c r="F120" s="165" t="s">
        <v>306</v>
      </c>
      <c r="G120" s="25" t="s">
        <v>307</v>
      </c>
      <c r="H120" s="72"/>
      <c r="I120" s="72"/>
      <c r="J120" s="133"/>
      <c r="K120" s="286"/>
    </row>
    <row r="121" spans="1:11" ht="25.5">
      <c r="A121" s="10" t="s">
        <v>305</v>
      </c>
      <c r="B121" s="75"/>
      <c r="C121" s="77">
        <f>C$119+23/24</f>
        <v>44784.375</v>
      </c>
      <c r="D121" s="70">
        <f>VLOOKUP(E121,$B$211:$C$227,2,)</f>
        <v>20</v>
      </c>
      <c r="E121" s="11" t="s">
        <v>281</v>
      </c>
      <c r="F121" s="80" t="s">
        <v>308</v>
      </c>
      <c r="G121" s="25" t="s">
        <v>125</v>
      </c>
      <c r="H121" s="80"/>
      <c r="I121" s="80"/>
      <c r="J121" s="80"/>
      <c r="K121" s="286"/>
    </row>
    <row r="122" spans="1:11" ht="38.25">
      <c r="A122" s="10" t="s">
        <v>305</v>
      </c>
      <c r="B122" s="75"/>
      <c r="C122" s="77">
        <f>C$119+23/24</f>
        <v>44784.375</v>
      </c>
      <c r="D122" s="70">
        <f>VLOOKUP(E122,$B$211:$C$227,2,)</f>
        <v>20</v>
      </c>
      <c r="E122" s="11" t="s">
        <v>281</v>
      </c>
      <c r="F122" s="72" t="s">
        <v>309</v>
      </c>
      <c r="G122" s="25" t="s">
        <v>310</v>
      </c>
      <c r="H122" s="80"/>
      <c r="I122" s="80"/>
      <c r="J122" s="80"/>
      <c r="K122" s="286"/>
    </row>
    <row r="123" spans="1:11" ht="34.5" customHeight="1">
      <c r="A123" s="10" t="s">
        <v>305</v>
      </c>
      <c r="B123" s="75"/>
      <c r="C123" s="190">
        <f>C$119+22.25/24</f>
        <v>44784.34375</v>
      </c>
      <c r="D123" s="10"/>
      <c r="E123" s="11" t="s">
        <v>190</v>
      </c>
      <c r="F123" s="72" t="s">
        <v>311</v>
      </c>
      <c r="G123" s="25" t="s">
        <v>312</v>
      </c>
      <c r="H123" s="80"/>
      <c r="I123" s="80"/>
      <c r="J123" s="80"/>
      <c r="K123" s="286"/>
    </row>
    <row r="124" spans="1:11" ht="25.5">
      <c r="A124" s="10" t="s">
        <v>305</v>
      </c>
      <c r="B124" s="98"/>
      <c r="C124" s="77">
        <f>C$1+64/24</f>
        <v>44785.708333333328</v>
      </c>
      <c r="D124" s="70">
        <f t="shared" ref="D124" si="11">VLOOKUP(E124,$B$211:$C$227,2,)</f>
        <v>30</v>
      </c>
      <c r="E124" s="11" t="s">
        <v>190</v>
      </c>
      <c r="F124" s="166" t="s">
        <v>313</v>
      </c>
      <c r="G124" s="25" t="s">
        <v>312</v>
      </c>
      <c r="H124" s="80"/>
      <c r="I124" s="80"/>
      <c r="J124" s="76" t="s">
        <v>314</v>
      </c>
      <c r="K124" s="286"/>
    </row>
    <row r="129" ht="20.25" customHeight="1"/>
    <row r="132" ht="19.5" customHeight="1"/>
    <row r="210" spans="1:3" ht="15">
      <c r="A210" s="330" t="s">
        <v>315</v>
      </c>
      <c r="B210" s="330"/>
      <c r="C210" s="330"/>
    </row>
    <row r="211" spans="1:3" ht="15">
      <c r="A211" s="11"/>
      <c r="B211" s="315" t="s">
        <v>181</v>
      </c>
      <c r="C211" s="316">
        <v>5</v>
      </c>
    </row>
    <row r="212" spans="1:3" ht="15">
      <c r="A212" s="11"/>
      <c r="B212" s="315" t="s">
        <v>201</v>
      </c>
      <c r="C212" s="316">
        <v>10</v>
      </c>
    </row>
    <row r="213" spans="1:3" ht="15">
      <c r="A213" s="11"/>
      <c r="B213" s="315" t="s">
        <v>163</v>
      </c>
      <c r="C213" s="316">
        <v>15</v>
      </c>
    </row>
    <row r="214" spans="1:3" ht="15">
      <c r="A214" s="11"/>
      <c r="B214" s="315" t="s">
        <v>281</v>
      </c>
      <c r="C214" s="316">
        <v>20</v>
      </c>
    </row>
    <row r="215" spans="1:3" ht="15">
      <c r="A215" s="11"/>
      <c r="B215" s="315" t="s">
        <v>190</v>
      </c>
      <c r="C215" s="316">
        <v>30</v>
      </c>
    </row>
    <row r="216" spans="1:3" ht="15">
      <c r="A216" s="11"/>
      <c r="B216" s="315" t="s">
        <v>271</v>
      </c>
      <c r="C216" s="316">
        <v>45</v>
      </c>
    </row>
    <row r="217" spans="1:3" ht="15">
      <c r="A217" s="11"/>
      <c r="B217" s="315" t="s">
        <v>155</v>
      </c>
      <c r="C217" s="316">
        <v>1</v>
      </c>
    </row>
    <row r="218" spans="1:3" ht="15">
      <c r="A218" s="11"/>
      <c r="B218" s="317" t="s">
        <v>155</v>
      </c>
      <c r="C218" s="318">
        <v>1</v>
      </c>
    </row>
    <row r="219" spans="1:3" ht="15">
      <c r="A219" s="11"/>
      <c r="B219" s="317" t="s">
        <v>169</v>
      </c>
      <c r="C219" s="318">
        <v>2</v>
      </c>
    </row>
    <row r="220" spans="1:3" ht="15">
      <c r="A220" s="11"/>
      <c r="B220" s="317" t="s">
        <v>158</v>
      </c>
      <c r="C220" s="318">
        <v>3</v>
      </c>
    </row>
    <row r="221" spans="1:3" ht="15">
      <c r="A221" s="11"/>
      <c r="B221" s="317" t="s">
        <v>316</v>
      </c>
      <c r="C221" s="318">
        <v>4</v>
      </c>
    </row>
    <row r="222" spans="1:3" ht="15">
      <c r="A222" s="11"/>
      <c r="B222" s="317" t="s">
        <v>317</v>
      </c>
      <c r="C222" s="318">
        <v>5</v>
      </c>
    </row>
    <row r="223" spans="1:3" ht="15">
      <c r="A223" s="11"/>
      <c r="B223" s="317" t="s">
        <v>318</v>
      </c>
      <c r="C223" s="318">
        <v>6</v>
      </c>
    </row>
    <row r="224" spans="1:3" ht="15">
      <c r="A224" s="11"/>
      <c r="B224" s="317" t="s">
        <v>319</v>
      </c>
      <c r="C224" s="318">
        <v>7</v>
      </c>
    </row>
    <row r="225" spans="1:3" ht="15">
      <c r="A225" s="11"/>
      <c r="B225" s="317" t="s">
        <v>320</v>
      </c>
      <c r="C225" s="318">
        <v>8</v>
      </c>
    </row>
    <row r="226" spans="1:3" ht="15">
      <c r="A226" s="11"/>
      <c r="B226" s="317" t="s">
        <v>321</v>
      </c>
      <c r="C226" s="318">
        <v>9</v>
      </c>
    </row>
    <row r="227" spans="1:3" ht="15">
      <c r="A227" s="11"/>
      <c r="B227" s="317" t="s">
        <v>322</v>
      </c>
      <c r="C227" s="318">
        <v>10</v>
      </c>
    </row>
  </sheetData>
  <autoFilter ref="A2:J2"/>
  <mergeCells count="1">
    <mergeCell ref="A210:C210"/>
  </mergeCells>
  <phoneticPr fontId="31" type="noConversion"/>
  <dataValidations count="12">
    <dataValidation type="list" allowBlank="1" showInputMessage="1" showErrorMessage="1" sqref="A218 E25:E27 E29:E32 E13:E14 E114:E115 E38:E39 E34:E35 E51:E58 E61 E65">
      <formula1>$B$218:$B$227</formula1>
    </dataValidation>
    <dataValidation type="list" allowBlank="1" showInputMessage="1" showErrorMessage="1" sqref="A211 E59:E60 E3:E7 E63 E28 E36:E37 E43:E49 E33 E40:E41 E77:E84 E119 E19:E22 E121:E124 E86:E113 E12:E14 E66:E73">
      <formula1>$B$211:$B$217</formula1>
    </dataValidation>
    <dataValidation type="list" allowBlank="1" showInputMessage="1" showErrorMessage="1" sqref="E85">
      <formula1>$B$197:$B$203</formula1>
    </dataValidation>
    <dataValidation type="list" allowBlank="1" showInputMessage="1" showErrorMessage="1" sqref="E24">
      <formula1>$B$207:$B$216</formula1>
    </dataValidation>
    <dataValidation type="list" allowBlank="1" showInputMessage="1" showErrorMessage="1" sqref="E11">
      <formula1>$B$201:$B$207</formula1>
    </dataValidation>
    <dataValidation type="list" allowBlank="1" showInputMessage="1" showErrorMessage="1" sqref="E52:E54">
      <formula1>$B$252:$B$261</formula1>
    </dataValidation>
    <dataValidation type="list" allowBlank="1" showInputMessage="1" showErrorMessage="1" sqref="E63">
      <formula1>$B$244:$B$250</formula1>
    </dataValidation>
    <dataValidation type="list" allowBlank="1" showInputMessage="1" showErrorMessage="1" sqref="E120:E124 E62">
      <formula1>$B$243:$B$249</formula1>
    </dataValidation>
    <dataValidation type="list" allowBlank="1" showInputMessage="1" showErrorMessage="1" sqref="E8:E10">
      <formula1>$B$245:$B$251</formula1>
    </dataValidation>
    <dataValidation type="list" allowBlank="1" showInputMessage="1" showErrorMessage="1" sqref="E74:E75">
      <formula1>$B$240:$B$246</formula1>
    </dataValidation>
    <dataValidation type="list" allowBlank="1" showInputMessage="1" showErrorMessage="1" sqref="E15:E18">
      <formula1>$B$216:$B$222</formula1>
    </dataValidation>
    <dataValidation type="list" allowBlank="1" showInputMessage="1" showErrorMessage="1" sqref="E15:E18">
      <formula1>$B$223:$B$232</formula1>
    </dataValidation>
  </dataValidations>
  <printOptions horizontalCentered="1" gridLines="1"/>
  <pageMargins left="0.25" right="0.25" top="0.5" bottom="0.5" header="0.3" footer="0.3"/>
  <pageSetup scale="75" fitToWidth="0"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472C4"/>
  </sheetPr>
  <dimension ref="A1:C31"/>
  <sheetViews>
    <sheetView workbookViewId="0">
      <selection activeCell="C29" sqref="C29"/>
    </sheetView>
  </sheetViews>
  <sheetFormatPr defaultRowHeight="15"/>
  <cols>
    <col min="1" max="1" width="69.28515625" bestFit="1" customWidth="1"/>
    <col min="2" max="2" width="8.7109375" bestFit="1" customWidth="1"/>
    <col min="3" max="3" width="39.7109375" bestFit="1" customWidth="1"/>
  </cols>
  <sheetData>
    <row r="1" spans="1:3">
      <c r="A1" s="260" t="s">
        <v>323</v>
      </c>
      <c r="B1" s="260" t="s">
        <v>324</v>
      </c>
      <c r="C1" s="260" t="s">
        <v>325</v>
      </c>
    </row>
    <row r="2" spans="1:3">
      <c r="A2" s="261" t="s">
        <v>326</v>
      </c>
      <c r="B2" s="261" t="s">
        <v>327</v>
      </c>
      <c r="C2" s="262" t="s">
        <v>328</v>
      </c>
    </row>
    <row r="3" spans="1:3">
      <c r="A3" s="261" t="s">
        <v>329</v>
      </c>
      <c r="B3" s="263" t="s">
        <v>116</v>
      </c>
      <c r="C3" s="263" t="s">
        <v>330</v>
      </c>
    </row>
    <row r="4" spans="1:3">
      <c r="A4" s="261" t="s">
        <v>331</v>
      </c>
      <c r="B4" s="263" t="s">
        <v>332</v>
      </c>
      <c r="C4" s="263" t="s">
        <v>333</v>
      </c>
    </row>
    <row r="5" spans="1:3">
      <c r="A5" s="261" t="s">
        <v>334</v>
      </c>
      <c r="B5" s="261" t="s">
        <v>116</v>
      </c>
      <c r="C5" s="261" t="s">
        <v>328</v>
      </c>
    </row>
    <row r="6" spans="1:3">
      <c r="A6" s="261" t="s">
        <v>335</v>
      </c>
      <c r="B6" s="261" t="s">
        <v>336</v>
      </c>
      <c r="C6" s="261" t="s">
        <v>328</v>
      </c>
    </row>
    <row r="7" spans="1:3" ht="15.75">
      <c r="A7" s="331" t="s">
        <v>337</v>
      </c>
      <c r="B7" s="332"/>
      <c r="C7" s="333"/>
    </row>
    <row r="8" spans="1:3">
      <c r="A8" s="261" t="s">
        <v>338</v>
      </c>
      <c r="B8" s="263" t="s">
        <v>116</v>
      </c>
      <c r="C8" s="261" t="s">
        <v>328</v>
      </c>
    </row>
    <row r="9" spans="1:3">
      <c r="A9" s="261" t="s">
        <v>339</v>
      </c>
      <c r="B9" s="263" t="s">
        <v>116</v>
      </c>
      <c r="C9" s="263" t="s">
        <v>328</v>
      </c>
    </row>
    <row r="10" spans="1:3">
      <c r="A10" s="261" t="s">
        <v>340</v>
      </c>
      <c r="B10" s="263" t="s">
        <v>341</v>
      </c>
      <c r="C10" s="263" t="s">
        <v>328</v>
      </c>
    </row>
    <row r="11" spans="1:3">
      <c r="A11" s="261" t="s">
        <v>342</v>
      </c>
      <c r="B11" s="263" t="s">
        <v>116</v>
      </c>
      <c r="C11" s="263" t="s">
        <v>328</v>
      </c>
    </row>
    <row r="12" spans="1:3">
      <c r="A12" s="261" t="s">
        <v>343</v>
      </c>
      <c r="B12" s="263" t="s">
        <v>116</v>
      </c>
      <c r="C12" s="263" t="s">
        <v>328</v>
      </c>
    </row>
    <row r="13" spans="1:3">
      <c r="A13" s="261" t="s">
        <v>344</v>
      </c>
      <c r="B13" s="263" t="s">
        <v>116</v>
      </c>
      <c r="C13" s="263" t="s">
        <v>328</v>
      </c>
    </row>
    <row r="14" spans="1:3">
      <c r="A14" s="261" t="s">
        <v>345</v>
      </c>
      <c r="B14" s="263" t="s">
        <v>346</v>
      </c>
      <c r="C14" s="263" t="s">
        <v>347</v>
      </c>
    </row>
    <row r="15" spans="1:3">
      <c r="A15" s="261" t="s">
        <v>348</v>
      </c>
      <c r="B15" s="263" t="s">
        <v>341</v>
      </c>
      <c r="C15" s="262" t="s">
        <v>349</v>
      </c>
    </row>
    <row r="16" spans="1:3">
      <c r="A16" s="261" t="s">
        <v>350</v>
      </c>
      <c r="B16" s="263" t="s">
        <v>116</v>
      </c>
      <c r="C16" s="263" t="s">
        <v>351</v>
      </c>
    </row>
    <row r="17" spans="1:3">
      <c r="A17" s="261" t="s">
        <v>352</v>
      </c>
      <c r="B17" s="263" t="s">
        <v>116</v>
      </c>
      <c r="C17" s="263" t="s">
        <v>328</v>
      </c>
    </row>
    <row r="18" spans="1:3">
      <c r="A18" s="261" t="s">
        <v>353</v>
      </c>
      <c r="B18" s="263" t="s">
        <v>116</v>
      </c>
      <c r="C18" s="263" t="s">
        <v>328</v>
      </c>
    </row>
    <row r="19" spans="1:3">
      <c r="A19" s="261" t="s">
        <v>354</v>
      </c>
      <c r="B19" s="261" t="s">
        <v>355</v>
      </c>
      <c r="C19" s="261" t="s">
        <v>356</v>
      </c>
    </row>
    <row r="20" spans="1:3">
      <c r="A20" s="261" t="s">
        <v>357</v>
      </c>
      <c r="B20" s="261" t="s">
        <v>341</v>
      </c>
      <c r="C20" s="261" t="s">
        <v>328</v>
      </c>
    </row>
    <row r="21" spans="1:3">
      <c r="A21" s="261" t="s">
        <v>358</v>
      </c>
      <c r="B21" s="261" t="s">
        <v>116</v>
      </c>
      <c r="C21" s="261" t="s">
        <v>328</v>
      </c>
    </row>
    <row r="22" spans="1:3">
      <c r="A22" s="261" t="s">
        <v>359</v>
      </c>
      <c r="B22" s="261" t="s">
        <v>341</v>
      </c>
      <c r="C22" s="261" t="s">
        <v>328</v>
      </c>
    </row>
    <row r="23" spans="1:3">
      <c r="A23" s="261" t="s">
        <v>360</v>
      </c>
      <c r="B23" s="261" t="s">
        <v>116</v>
      </c>
      <c r="C23" s="261" t="s">
        <v>328</v>
      </c>
    </row>
    <row r="24" spans="1:3">
      <c r="A24" s="334" t="s">
        <v>328</v>
      </c>
      <c r="B24" s="335"/>
      <c r="C24" s="336"/>
    </row>
    <row r="25" spans="1:3">
      <c r="A25" s="261" t="s">
        <v>361</v>
      </c>
      <c r="B25" s="261" t="s">
        <v>116</v>
      </c>
      <c r="C25" s="261" t="s">
        <v>328</v>
      </c>
    </row>
    <row r="26" spans="1:3">
      <c r="A26" s="261" t="s">
        <v>362</v>
      </c>
      <c r="B26" s="261" t="s">
        <v>116</v>
      </c>
      <c r="C26" s="261" t="s">
        <v>328</v>
      </c>
    </row>
    <row r="27" spans="1:3">
      <c r="A27" s="261" t="s">
        <v>363</v>
      </c>
      <c r="B27" s="261" t="s">
        <v>341</v>
      </c>
      <c r="C27" s="261" t="s">
        <v>328</v>
      </c>
    </row>
    <row r="28" spans="1:3">
      <c r="A28" s="261" t="s">
        <v>364</v>
      </c>
      <c r="B28" s="261" t="s">
        <v>116</v>
      </c>
      <c r="C28" s="261" t="s">
        <v>328</v>
      </c>
    </row>
    <row r="29" spans="1:3" ht="26.25">
      <c r="A29" s="261" t="s">
        <v>365</v>
      </c>
      <c r="B29" s="261" t="s">
        <v>355</v>
      </c>
      <c r="C29" s="324" t="s">
        <v>366</v>
      </c>
    </row>
    <row r="30" spans="1:3">
      <c r="A30" s="261" t="s">
        <v>367</v>
      </c>
      <c r="B30" s="261" t="s">
        <v>116</v>
      </c>
      <c r="C30" s="261" t="s">
        <v>328</v>
      </c>
    </row>
    <row r="31" spans="1:3">
      <c r="A31" s="261" t="s">
        <v>368</v>
      </c>
      <c r="B31" s="261" t="s">
        <v>116</v>
      </c>
      <c r="C31" s="261" t="s">
        <v>369</v>
      </c>
    </row>
  </sheetData>
  <mergeCells count="2">
    <mergeCell ref="A7:C7"/>
    <mergeCell ref="A24:C24"/>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F14" sqref="F14"/>
    </sheetView>
  </sheetViews>
  <sheetFormatPr defaultRowHeight="15"/>
  <cols>
    <col min="1" max="1" width="16.140625" bestFit="1" customWidth="1"/>
    <col min="2" max="2" width="38.85546875" customWidth="1"/>
    <col min="3" max="3" width="25.28515625" customWidth="1"/>
    <col min="4" max="4" width="37.7109375" customWidth="1"/>
    <col min="5" max="5" width="23.7109375" customWidth="1"/>
    <col min="6" max="6" width="35.42578125" customWidth="1"/>
    <col min="7" max="7" width="35" bestFit="1" customWidth="1"/>
  </cols>
  <sheetData>
    <row r="1" spans="1:7" ht="45.75" thickBot="1">
      <c r="A1" s="267" t="s">
        <v>370</v>
      </c>
      <c r="B1" s="268" t="s">
        <v>371</v>
      </c>
      <c r="C1" s="268" t="s">
        <v>372</v>
      </c>
      <c r="D1" s="268" t="s">
        <v>373</v>
      </c>
      <c r="E1" s="268" t="s">
        <v>374</v>
      </c>
      <c r="F1" s="268" t="s">
        <v>375</v>
      </c>
      <c r="G1" s="268" t="s">
        <v>376</v>
      </c>
    </row>
    <row r="2" spans="1:7" ht="15.75" thickBot="1">
      <c r="A2" s="269" t="s">
        <v>377</v>
      </c>
      <c r="B2" s="269" t="s">
        <v>378</v>
      </c>
      <c r="C2" s="269" t="s">
        <v>379</v>
      </c>
      <c r="D2" s="269" t="s">
        <v>35</v>
      </c>
      <c r="E2" s="270" t="s">
        <v>379</v>
      </c>
      <c r="F2" s="269" t="s">
        <v>35</v>
      </c>
      <c r="G2" s="270" t="s">
        <v>380</v>
      </c>
    </row>
    <row r="3" spans="1:7" ht="26.25" thickBot="1">
      <c r="A3" s="269" t="s">
        <v>381</v>
      </c>
      <c r="B3" s="270" t="s">
        <v>70</v>
      </c>
      <c r="C3" s="270" t="s">
        <v>382</v>
      </c>
      <c r="D3" s="270" t="s">
        <v>70</v>
      </c>
      <c r="E3" s="270" t="s">
        <v>382</v>
      </c>
      <c r="F3" s="270" t="s">
        <v>70</v>
      </c>
      <c r="G3" s="270" t="s">
        <v>380</v>
      </c>
    </row>
    <row r="4" spans="1:7" ht="15.75" thickBot="1">
      <c r="A4" s="269" t="s">
        <v>383</v>
      </c>
      <c r="B4" s="270" t="s">
        <v>64</v>
      </c>
      <c r="C4" s="270" t="s">
        <v>379</v>
      </c>
      <c r="D4" s="270" t="s">
        <v>64</v>
      </c>
      <c r="E4" s="270" t="s">
        <v>379</v>
      </c>
      <c r="F4" s="270" t="s">
        <v>64</v>
      </c>
      <c r="G4" s="270" t="s">
        <v>380</v>
      </c>
    </row>
    <row r="5" spans="1:7" ht="15.75" thickBot="1">
      <c r="A5" s="269" t="s">
        <v>384</v>
      </c>
      <c r="B5" s="270" t="s">
        <v>51</v>
      </c>
      <c r="C5" s="270" t="s">
        <v>379</v>
      </c>
      <c r="D5" s="270" t="s">
        <v>51</v>
      </c>
      <c r="E5" s="270" t="s">
        <v>379</v>
      </c>
      <c r="F5" s="270" t="s">
        <v>51</v>
      </c>
      <c r="G5" s="270" t="s">
        <v>380</v>
      </c>
    </row>
    <row r="6" spans="1:7" ht="15.75" thickBot="1">
      <c r="A6" s="269" t="s">
        <v>385</v>
      </c>
      <c r="B6" s="270" t="s">
        <v>386</v>
      </c>
      <c r="C6" s="270" t="s">
        <v>379</v>
      </c>
      <c r="D6" s="270" t="s">
        <v>386</v>
      </c>
      <c r="E6" s="270" t="s">
        <v>379</v>
      </c>
      <c r="F6" s="270" t="s">
        <v>386</v>
      </c>
      <c r="G6" s="270" t="s">
        <v>380</v>
      </c>
    </row>
    <row r="7" spans="1:7" ht="15.75" thickBot="1">
      <c r="A7" s="269" t="s">
        <v>387</v>
      </c>
      <c r="B7" s="270" t="s">
        <v>388</v>
      </c>
      <c r="C7" s="270" t="s">
        <v>379</v>
      </c>
      <c r="D7" s="270" t="s">
        <v>388</v>
      </c>
      <c r="E7" s="270" t="s">
        <v>379</v>
      </c>
      <c r="F7" s="270" t="s">
        <v>388</v>
      </c>
      <c r="G7" s="270" t="s">
        <v>380</v>
      </c>
    </row>
    <row r="8" spans="1:7" ht="15.75" thickBot="1">
      <c r="A8" s="269" t="s">
        <v>389</v>
      </c>
      <c r="B8" s="270" t="s">
        <v>61</v>
      </c>
      <c r="C8" s="270" t="s">
        <v>379</v>
      </c>
      <c r="D8" s="270" t="s">
        <v>61</v>
      </c>
      <c r="E8" s="270" t="s">
        <v>379</v>
      </c>
      <c r="F8" s="270" t="s">
        <v>61</v>
      </c>
      <c r="G8" s="270" t="s">
        <v>380</v>
      </c>
    </row>
    <row r="9" spans="1:7" ht="30.75" thickBot="1">
      <c r="A9" s="269" t="s">
        <v>390</v>
      </c>
      <c r="B9" s="270" t="s">
        <v>54</v>
      </c>
      <c r="C9" s="270" t="s">
        <v>379</v>
      </c>
      <c r="D9" s="270" t="s">
        <v>54</v>
      </c>
      <c r="E9" s="270" t="s">
        <v>379</v>
      </c>
      <c r="F9" s="270" t="s">
        <v>54</v>
      </c>
      <c r="G9" s="270" t="s">
        <v>380</v>
      </c>
    </row>
    <row r="10" spans="1:7" ht="15.75" thickBot="1">
      <c r="A10" s="269" t="s">
        <v>391</v>
      </c>
      <c r="B10" s="270" t="s">
        <v>392</v>
      </c>
      <c r="C10" s="270" t="s">
        <v>379</v>
      </c>
      <c r="D10" s="270" t="s">
        <v>392</v>
      </c>
      <c r="E10" s="270" t="s">
        <v>379</v>
      </c>
      <c r="F10" s="270" t="s">
        <v>392</v>
      </c>
      <c r="G10" s="270" t="s">
        <v>380</v>
      </c>
    </row>
    <row r="11" spans="1:7" ht="15.75" thickBot="1">
      <c r="A11" s="269" t="s">
        <v>393</v>
      </c>
      <c r="B11" s="270" t="s">
        <v>93</v>
      </c>
      <c r="C11" s="270" t="s">
        <v>379</v>
      </c>
      <c r="D11" s="270" t="s">
        <v>93</v>
      </c>
      <c r="E11" s="270" t="s">
        <v>379</v>
      </c>
      <c r="F11" s="270" t="s">
        <v>93</v>
      </c>
      <c r="G11" s="270" t="s">
        <v>380</v>
      </c>
    </row>
    <row r="12" spans="1:7">
      <c r="A12" s="271"/>
    </row>
    <row r="17" spans="1:1">
      <c r="A17" s="272"/>
    </row>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A22" sqref="A22"/>
    </sheetView>
  </sheetViews>
  <sheetFormatPr defaultColWidth="8.85546875" defaultRowHeight="12.75"/>
  <cols>
    <col min="1" max="1" width="15.7109375" style="4" customWidth="1"/>
    <col min="2" max="2" width="44.7109375" style="1" customWidth="1"/>
    <col min="3" max="3" width="20.7109375" style="3" customWidth="1"/>
    <col min="4" max="5" width="16.42578125" style="5" customWidth="1"/>
    <col min="6" max="16384" width="8.85546875" style="1"/>
  </cols>
  <sheetData>
    <row r="1" spans="1:5" s="2" customFormat="1" ht="25.5">
      <c r="A1" s="7" t="s">
        <v>394</v>
      </c>
      <c r="B1" s="7" t="s">
        <v>395</v>
      </c>
      <c r="C1" s="7" t="s">
        <v>396</v>
      </c>
      <c r="D1" s="8" t="s">
        <v>397</v>
      </c>
      <c r="E1" s="8" t="s">
        <v>398</v>
      </c>
    </row>
    <row r="2" spans="1:5" ht="81.75" customHeight="1">
      <c r="A2" s="6" t="s">
        <v>399</v>
      </c>
      <c r="B2" s="13" t="s">
        <v>400</v>
      </c>
      <c r="C2" s="27"/>
      <c r="D2" s="28" t="s">
        <v>341</v>
      </c>
      <c r="E2" s="28"/>
    </row>
    <row r="3" spans="1:5">
      <c r="A3" s="18"/>
      <c r="B3" s="13"/>
      <c r="C3" s="27"/>
      <c r="D3" s="28"/>
      <c r="E3" s="28"/>
    </row>
    <row r="4" spans="1:5">
      <c r="A4" s="30"/>
      <c r="B4" s="13"/>
      <c r="C4" s="27"/>
      <c r="D4" s="28"/>
      <c r="E4" s="28"/>
    </row>
    <row r="5" spans="1:5">
      <c r="A5" s="30"/>
      <c r="B5" s="13"/>
      <c r="C5" s="27"/>
      <c r="D5" s="28"/>
      <c r="E5" s="28"/>
    </row>
    <row r="6" spans="1:5">
      <c r="A6" s="30"/>
      <c r="B6" s="13"/>
      <c r="C6" s="27"/>
      <c r="D6" s="28"/>
      <c r="E6" s="28"/>
    </row>
    <row r="7" spans="1:5">
      <c r="A7" s="30"/>
      <c r="B7" s="13"/>
      <c r="C7" s="27"/>
      <c r="D7" s="28"/>
      <c r="E7" s="28"/>
    </row>
    <row r="8" spans="1:5">
      <c r="A8" s="30"/>
      <c r="B8" s="13"/>
      <c r="C8" s="27"/>
      <c r="D8" s="28"/>
      <c r="E8" s="28"/>
    </row>
    <row r="9" spans="1:5">
      <c r="A9" s="30"/>
      <c r="B9" s="13"/>
      <c r="C9" s="27"/>
      <c r="D9" s="28"/>
      <c r="E9" s="28"/>
    </row>
    <row r="10" spans="1:5">
      <c r="A10" s="30"/>
      <c r="B10" s="13"/>
      <c r="C10" s="27"/>
      <c r="D10" s="28"/>
      <c r="E10" s="28"/>
    </row>
    <row r="11" spans="1:5">
      <c r="A11" s="31"/>
      <c r="B11" s="13"/>
      <c r="C11" s="32"/>
      <c r="D11" s="28"/>
      <c r="E11" s="28"/>
    </row>
    <row r="12" spans="1:5">
      <c r="A12" s="30"/>
      <c r="B12" s="13"/>
      <c r="C12" s="32"/>
      <c r="D12" s="28"/>
      <c r="E12" s="28"/>
    </row>
    <row r="13" spans="1:5">
      <c r="A13" s="31"/>
      <c r="B13" s="29"/>
      <c r="C13" s="27"/>
      <c r="D13" s="28"/>
      <c r="E13" s="28"/>
    </row>
    <row r="14" spans="1:5">
      <c r="A14" s="31"/>
      <c r="B14" s="29"/>
      <c r="C14" s="27"/>
      <c r="D14" s="28"/>
      <c r="E14" s="28"/>
    </row>
    <row r="15" spans="1:5">
      <c r="A15" s="31"/>
      <c r="B15" s="29"/>
      <c r="C15" s="27"/>
      <c r="D15" s="28"/>
      <c r="E15" s="28"/>
    </row>
    <row r="16" spans="1:5">
      <c r="A16" s="31"/>
      <c r="B16" s="29"/>
      <c r="C16" s="27"/>
      <c r="D16" s="28"/>
      <c r="E16" s="28"/>
    </row>
    <row r="17" spans="1:5">
      <c r="A17" s="31"/>
      <c r="B17" s="29"/>
      <c r="C17" s="27"/>
      <c r="D17" s="28"/>
      <c r="E17" s="28"/>
    </row>
    <row r="18" spans="1:5">
      <c r="A18" s="31"/>
      <c r="B18" s="29"/>
      <c r="C18" s="27"/>
      <c r="D18" s="28"/>
      <c r="E18" s="28"/>
    </row>
    <row r="19" spans="1:5">
      <c r="A19" s="31"/>
      <c r="B19" s="29"/>
      <c r="C19" s="27"/>
      <c r="D19" s="28"/>
      <c r="E19" s="28"/>
    </row>
    <row r="20" spans="1:5">
      <c r="A20" s="31"/>
      <c r="B20" s="29"/>
      <c r="C20" s="27"/>
      <c r="D20" s="28"/>
      <c r="E20" s="28"/>
    </row>
    <row r="21" spans="1:5">
      <c r="A21" s="31"/>
      <c r="B21" s="29"/>
      <c r="C21" s="27"/>
      <c r="D21" s="28"/>
      <c r="E21" s="28"/>
    </row>
    <row r="22" spans="1:5">
      <c r="A22" s="31"/>
      <c r="B22" s="29"/>
      <c r="C22" s="27"/>
      <c r="D22" s="28"/>
      <c r="E22" s="28"/>
    </row>
    <row r="23" spans="1:5">
      <c r="A23" s="31"/>
      <c r="B23" s="29"/>
      <c r="C23" s="27"/>
      <c r="D23" s="28"/>
      <c r="E23" s="28"/>
    </row>
    <row r="24" spans="1:5">
      <c r="A24" s="31"/>
      <c r="B24" s="29"/>
      <c r="C24" s="27"/>
      <c r="D24" s="28"/>
      <c r="E24" s="28"/>
    </row>
    <row r="25" spans="1:5">
      <c r="A25" s="31"/>
      <c r="B25" s="29"/>
      <c r="C25" s="27"/>
      <c r="D25" s="28"/>
      <c r="E25" s="28"/>
    </row>
    <row r="26" spans="1:5">
      <c r="A26" s="31"/>
      <c r="B26" s="29"/>
      <c r="C26" s="27"/>
      <c r="D26" s="28"/>
      <c r="E26" s="28"/>
    </row>
    <row r="27" spans="1:5">
      <c r="A27" s="31"/>
      <c r="B27" s="29"/>
      <c r="C27" s="27"/>
      <c r="D27" s="28"/>
      <c r="E27" s="28"/>
    </row>
    <row r="28" spans="1:5">
      <c r="A28" s="31"/>
      <c r="B28" s="29"/>
      <c r="C28" s="27"/>
      <c r="D28" s="28"/>
      <c r="E28" s="28"/>
    </row>
    <row r="29" spans="1:5">
      <c r="A29" s="31"/>
      <c r="B29" s="29"/>
      <c r="C29" s="27"/>
      <c r="D29" s="28"/>
      <c r="E29" s="28"/>
    </row>
    <row r="30" spans="1:5">
      <c r="A30" s="31"/>
      <c r="B30" s="29"/>
      <c r="C30" s="27"/>
      <c r="D30" s="28"/>
      <c r="E30" s="28"/>
    </row>
    <row r="31" spans="1:5">
      <c r="A31" s="31"/>
      <c r="B31" s="29"/>
      <c r="C31" s="27"/>
      <c r="D31" s="28"/>
      <c r="E31" s="28"/>
    </row>
    <row r="32" spans="1:5">
      <c r="A32" s="31"/>
      <c r="B32" s="29"/>
      <c r="C32" s="27"/>
      <c r="D32" s="28"/>
      <c r="E32" s="28"/>
    </row>
    <row r="33" spans="1:5">
      <c r="A33" s="31"/>
      <c r="B33" s="29"/>
      <c r="C33" s="27"/>
      <c r="D33" s="28"/>
      <c r="E33" s="28"/>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3"/>
  <sheetViews>
    <sheetView workbookViewId="0">
      <pane ySplit="1" topLeftCell="A2" activePane="bottomLeft" state="frozen"/>
      <selection pane="bottomLeft" activeCell="A2" sqref="A2"/>
    </sheetView>
  </sheetViews>
  <sheetFormatPr defaultColWidth="9.140625" defaultRowHeight="15"/>
  <cols>
    <col min="1" max="1" width="12.85546875" style="34" bestFit="1" customWidth="1"/>
    <col min="2" max="2" width="14.28515625" style="34" bestFit="1" customWidth="1"/>
    <col min="3" max="3" width="15.7109375" style="34" customWidth="1"/>
    <col min="4" max="4" width="19" style="34" customWidth="1"/>
    <col min="5" max="5" width="15.42578125" style="34" customWidth="1"/>
    <col min="6" max="6" width="12.28515625" style="34" customWidth="1"/>
    <col min="7" max="7" width="13.5703125" style="34" bestFit="1" customWidth="1"/>
    <col min="8" max="8" width="51.140625" style="34" customWidth="1"/>
    <col min="9" max="9" width="13.5703125" style="34" customWidth="1"/>
    <col min="10" max="10" width="9.140625" style="34"/>
    <col min="11" max="11" width="11.28515625" style="34" customWidth="1"/>
    <col min="12" max="12" width="9.140625" style="34"/>
    <col min="13" max="13" width="14.42578125" style="34" customWidth="1"/>
    <col min="14" max="14" width="12.42578125" style="34" customWidth="1"/>
    <col min="15" max="15" width="37.140625" style="34" customWidth="1"/>
    <col min="16" max="16384" width="9.140625" style="34"/>
  </cols>
  <sheetData>
    <row r="1" spans="1:15" s="33" customFormat="1" ht="38.25">
      <c r="A1" s="183" t="s">
        <v>401</v>
      </c>
      <c r="B1" s="184" t="s">
        <v>402</v>
      </c>
      <c r="C1" s="184" t="s">
        <v>403</v>
      </c>
      <c r="D1" s="185" t="s">
        <v>404</v>
      </c>
      <c r="E1" s="184" t="s">
        <v>98</v>
      </c>
      <c r="F1" s="184" t="s">
        <v>405</v>
      </c>
      <c r="G1" s="184" t="s">
        <v>406</v>
      </c>
      <c r="H1" s="184" t="s">
        <v>407</v>
      </c>
      <c r="I1" s="184" t="s">
        <v>408</v>
      </c>
      <c r="J1" s="184" t="s">
        <v>409</v>
      </c>
      <c r="K1" s="184" t="s">
        <v>410</v>
      </c>
      <c r="L1" s="184" t="s">
        <v>411</v>
      </c>
      <c r="M1" s="183" t="s">
        <v>412</v>
      </c>
      <c r="N1" s="184" t="s">
        <v>413</v>
      </c>
      <c r="O1" s="184" t="s">
        <v>414</v>
      </c>
    </row>
    <row r="2" spans="1:15">
      <c r="A2" s="35"/>
      <c r="B2" s="36"/>
      <c r="C2" s="37"/>
      <c r="D2" s="37"/>
      <c r="E2" s="37"/>
      <c r="F2" s="37"/>
      <c r="G2" s="37"/>
      <c r="H2" s="37"/>
      <c r="I2" s="37"/>
      <c r="J2" s="37"/>
      <c r="K2" s="37"/>
      <c r="L2" s="37"/>
      <c r="M2" s="37"/>
      <c r="N2" s="37"/>
      <c r="O2" s="37"/>
    </row>
    <row r="3" spans="1:15">
      <c r="A3" s="37"/>
      <c r="B3" s="37"/>
      <c r="C3" s="37"/>
      <c r="D3" s="37"/>
      <c r="E3" s="37"/>
      <c r="F3" s="37"/>
      <c r="G3" s="37"/>
      <c r="H3" s="37"/>
      <c r="I3" s="37"/>
      <c r="J3" s="37"/>
      <c r="K3" s="37"/>
      <c r="L3" s="37"/>
      <c r="M3" s="37"/>
      <c r="N3" s="37"/>
      <c r="O3" s="37"/>
    </row>
    <row r="4" spans="1:15">
      <c r="A4" s="37"/>
      <c r="B4" s="37"/>
      <c r="C4" s="37"/>
      <c r="D4" s="37"/>
      <c r="E4" s="37"/>
      <c r="F4" s="37"/>
      <c r="G4" s="37"/>
      <c r="H4" s="37"/>
      <c r="I4" s="37"/>
      <c r="J4" s="37"/>
      <c r="K4" s="37"/>
      <c r="L4" s="37"/>
      <c r="M4" s="37"/>
      <c r="N4" s="37"/>
      <c r="O4" s="37"/>
    </row>
    <row r="5" spans="1:15">
      <c r="A5" s="37"/>
      <c r="B5" s="37"/>
      <c r="C5" s="37"/>
      <c r="D5" s="37"/>
      <c r="E5" s="37"/>
      <c r="F5" s="37"/>
      <c r="G5" s="37"/>
      <c r="H5" s="37"/>
      <c r="I5" s="37"/>
      <c r="J5" s="37"/>
      <c r="K5" s="37"/>
      <c r="L5" s="37"/>
      <c r="M5" s="37"/>
      <c r="N5" s="37"/>
      <c r="O5" s="37"/>
    </row>
    <row r="6" spans="1:15">
      <c r="A6" s="37"/>
      <c r="B6" s="37"/>
      <c r="C6" s="37"/>
      <c r="D6" s="37"/>
      <c r="E6" s="37"/>
      <c r="F6" s="37"/>
      <c r="G6" s="37"/>
      <c r="H6" s="37"/>
      <c r="I6" s="37"/>
      <c r="J6" s="37"/>
      <c r="K6" s="37"/>
      <c r="L6" s="37"/>
      <c r="M6" s="37"/>
      <c r="N6" s="37"/>
      <c r="O6" s="37"/>
    </row>
    <row r="7" spans="1:15">
      <c r="A7" s="37"/>
      <c r="B7" s="37"/>
      <c r="C7" s="37"/>
      <c r="D7" s="37"/>
      <c r="E7" s="37"/>
      <c r="F7" s="37"/>
      <c r="G7" s="37"/>
      <c r="H7" s="37"/>
      <c r="I7" s="37"/>
      <c r="J7" s="37"/>
      <c r="K7" s="37"/>
      <c r="L7" s="37"/>
      <c r="M7" s="37"/>
      <c r="N7" s="37"/>
      <c r="O7" s="37"/>
    </row>
    <row r="8" spans="1:15">
      <c r="A8" s="37"/>
      <c r="B8" s="37"/>
      <c r="C8" s="37"/>
      <c r="D8" s="37"/>
      <c r="E8" s="37"/>
      <c r="F8" s="37"/>
      <c r="G8" s="37"/>
      <c r="H8" s="37"/>
      <c r="I8" s="37"/>
      <c r="J8" s="37"/>
      <c r="K8" s="37"/>
      <c r="L8" s="37"/>
      <c r="M8" s="37"/>
      <c r="N8" s="37"/>
      <c r="O8" s="37"/>
    </row>
    <row r="9" spans="1:15">
      <c r="A9" s="37"/>
      <c r="B9" s="37"/>
      <c r="C9" s="37"/>
      <c r="D9" s="37"/>
      <c r="E9" s="37"/>
      <c r="F9" s="37"/>
      <c r="G9" s="37"/>
      <c r="H9" s="37"/>
      <c r="I9" s="37"/>
      <c r="J9" s="37"/>
      <c r="K9" s="37"/>
      <c r="L9" s="37"/>
      <c r="M9" s="37"/>
      <c r="N9" s="37"/>
      <c r="O9" s="37"/>
    </row>
    <row r="10" spans="1:15">
      <c r="A10" s="37"/>
      <c r="B10" s="37"/>
      <c r="C10" s="37"/>
      <c r="D10" s="37"/>
      <c r="E10" s="37"/>
      <c r="F10" s="37"/>
      <c r="G10" s="37"/>
      <c r="H10" s="37"/>
      <c r="I10" s="37"/>
      <c r="J10" s="37"/>
      <c r="K10" s="37"/>
      <c r="L10" s="37"/>
      <c r="M10" s="37"/>
      <c r="N10" s="37"/>
      <c r="O10" s="37"/>
    </row>
    <row r="11" spans="1:15">
      <c r="A11" s="37"/>
      <c r="B11" s="37"/>
      <c r="C11" s="37"/>
      <c r="D11" s="37"/>
      <c r="E11" s="37"/>
      <c r="F11" s="37"/>
      <c r="G11" s="37"/>
      <c r="H11" s="37"/>
      <c r="I11" s="37"/>
      <c r="J11" s="37"/>
      <c r="K11" s="37"/>
      <c r="L11" s="37"/>
      <c r="M11" s="37"/>
      <c r="N11" s="37"/>
      <c r="O11" s="37"/>
    </row>
    <row r="12" spans="1:15">
      <c r="A12" s="37"/>
      <c r="B12" s="37"/>
      <c r="C12" s="37"/>
      <c r="D12" s="37"/>
      <c r="E12" s="37"/>
      <c r="F12" s="37"/>
      <c r="G12" s="37"/>
      <c r="H12" s="37"/>
      <c r="I12" s="37"/>
      <c r="J12" s="37"/>
      <c r="K12" s="37"/>
      <c r="L12" s="37"/>
      <c r="M12" s="37"/>
      <c r="N12" s="37"/>
      <c r="O12" s="37"/>
    </row>
    <row r="13" spans="1:15">
      <c r="A13" s="37"/>
      <c r="B13" s="37"/>
      <c r="C13" s="37"/>
      <c r="D13" s="37"/>
      <c r="E13" s="37"/>
      <c r="F13" s="37"/>
      <c r="G13" s="37"/>
      <c r="H13" s="37"/>
      <c r="I13" s="37"/>
      <c r="J13" s="37"/>
      <c r="K13" s="37"/>
      <c r="L13" s="37"/>
      <c r="M13" s="37"/>
      <c r="N13" s="37"/>
      <c r="O13" s="37"/>
    </row>
    <row r="14" spans="1:15">
      <c r="A14" s="37"/>
      <c r="B14" s="37"/>
      <c r="C14" s="37"/>
      <c r="D14" s="37"/>
      <c r="E14" s="37"/>
      <c r="F14" s="37"/>
      <c r="G14" s="37"/>
      <c r="H14" s="37"/>
      <c r="I14" s="37"/>
      <c r="J14" s="37"/>
      <c r="K14" s="37"/>
      <c r="L14" s="37"/>
      <c r="M14" s="37"/>
      <c r="N14" s="37"/>
      <c r="O14" s="37"/>
    </row>
    <row r="15" spans="1:15">
      <c r="A15" s="37"/>
      <c r="B15" s="37"/>
      <c r="C15" s="37"/>
      <c r="D15" s="37"/>
      <c r="E15" s="37"/>
      <c r="F15" s="37"/>
      <c r="G15" s="37"/>
      <c r="H15" s="37"/>
      <c r="I15" s="37"/>
      <c r="J15" s="37"/>
      <c r="K15" s="37"/>
      <c r="L15" s="37"/>
      <c r="M15" s="37"/>
      <c r="N15" s="37"/>
      <c r="O15" s="37"/>
    </row>
    <row r="16" spans="1:15">
      <c r="A16" s="37"/>
      <c r="B16" s="37"/>
      <c r="C16" s="37"/>
      <c r="D16" s="37"/>
      <c r="E16" s="37"/>
      <c r="F16" s="37"/>
      <c r="G16" s="37"/>
      <c r="H16" s="37"/>
      <c r="I16" s="37"/>
      <c r="J16" s="37"/>
      <c r="K16" s="37"/>
      <c r="L16" s="37"/>
      <c r="M16" s="37"/>
      <c r="N16" s="37"/>
      <c r="O16" s="37"/>
    </row>
    <row r="17" spans="1:15">
      <c r="A17" s="37"/>
      <c r="B17" s="37"/>
      <c r="C17" s="37"/>
      <c r="D17" s="37"/>
      <c r="E17" s="37"/>
      <c r="F17" s="37"/>
      <c r="G17" s="37"/>
      <c r="H17" s="37"/>
      <c r="I17" s="37"/>
      <c r="J17" s="37"/>
      <c r="K17" s="37"/>
      <c r="L17" s="37"/>
      <c r="M17" s="37"/>
      <c r="N17" s="37"/>
      <c r="O17" s="37"/>
    </row>
    <row r="18" spans="1:15">
      <c r="A18" s="37"/>
      <c r="B18" s="37"/>
      <c r="C18" s="37"/>
      <c r="D18" s="37"/>
      <c r="E18" s="37"/>
      <c r="F18" s="37"/>
      <c r="G18" s="37"/>
      <c r="H18" s="37"/>
      <c r="I18" s="37"/>
      <c r="J18" s="37"/>
      <c r="K18" s="37"/>
      <c r="L18" s="37"/>
      <c r="M18" s="37"/>
      <c r="N18" s="37"/>
      <c r="O18" s="37"/>
    </row>
    <row r="19" spans="1:15">
      <c r="A19" s="37"/>
      <c r="B19" s="37"/>
      <c r="C19" s="37"/>
      <c r="D19" s="37"/>
      <c r="E19" s="37"/>
      <c r="F19" s="37"/>
      <c r="G19" s="37"/>
      <c r="H19" s="37"/>
      <c r="I19" s="37"/>
      <c r="J19" s="37"/>
      <c r="K19" s="37"/>
      <c r="L19" s="37"/>
      <c r="M19" s="37"/>
      <c r="N19" s="37"/>
      <c r="O19" s="37"/>
    </row>
    <row r="20" spans="1:15">
      <c r="A20" s="37"/>
      <c r="B20" s="37"/>
      <c r="C20" s="37"/>
      <c r="D20" s="37"/>
      <c r="E20" s="37"/>
      <c r="F20" s="37"/>
      <c r="G20" s="37"/>
      <c r="H20" s="37"/>
      <c r="I20" s="37"/>
      <c r="J20" s="37"/>
      <c r="K20" s="37"/>
      <c r="L20" s="37"/>
      <c r="M20" s="37"/>
      <c r="N20" s="37"/>
      <c r="O20" s="37"/>
    </row>
    <row r="21" spans="1:15">
      <c r="A21" s="37"/>
      <c r="B21" s="37"/>
      <c r="C21" s="37"/>
      <c r="D21" s="37"/>
      <c r="E21" s="37"/>
      <c r="F21" s="37"/>
      <c r="G21" s="37"/>
      <c r="H21" s="37"/>
      <c r="I21" s="37"/>
      <c r="J21" s="37"/>
      <c r="K21" s="37"/>
      <c r="L21" s="37"/>
      <c r="M21" s="37"/>
      <c r="N21" s="37"/>
      <c r="O21" s="37"/>
    </row>
    <row r="22" spans="1:15">
      <c r="A22" s="37"/>
      <c r="B22" s="37"/>
      <c r="C22" s="37"/>
      <c r="D22" s="37"/>
      <c r="E22" s="37"/>
      <c r="F22" s="37"/>
      <c r="G22" s="37"/>
      <c r="H22" s="37"/>
      <c r="I22" s="37"/>
      <c r="J22" s="37"/>
      <c r="K22" s="37"/>
      <c r="L22" s="37"/>
      <c r="M22" s="37"/>
      <c r="N22" s="37"/>
      <c r="O22" s="37"/>
    </row>
    <row r="23" spans="1:15">
      <c r="A23" s="37"/>
      <c r="B23" s="37"/>
      <c r="C23" s="37"/>
      <c r="D23" s="37"/>
      <c r="E23" s="37"/>
      <c r="F23" s="37"/>
      <c r="G23" s="37"/>
      <c r="H23" s="37"/>
      <c r="I23" s="37"/>
      <c r="J23" s="37"/>
      <c r="K23" s="37"/>
      <c r="L23" s="37"/>
      <c r="M23" s="37"/>
      <c r="N23" s="37"/>
      <c r="O23" s="37"/>
    </row>
    <row r="24" spans="1:15">
      <c r="A24" s="37"/>
      <c r="B24" s="37"/>
      <c r="C24" s="37"/>
      <c r="D24" s="37"/>
      <c r="E24" s="37"/>
      <c r="F24" s="37"/>
      <c r="G24" s="37"/>
      <c r="H24" s="37"/>
      <c r="I24" s="37"/>
      <c r="J24" s="37"/>
      <c r="K24" s="37"/>
      <c r="L24" s="37"/>
      <c r="M24" s="37"/>
      <c r="N24" s="37"/>
      <c r="O24" s="37"/>
    </row>
    <row r="25" spans="1:15">
      <c r="A25" s="37"/>
      <c r="B25" s="37"/>
      <c r="C25" s="37"/>
      <c r="D25" s="37"/>
      <c r="E25" s="37"/>
      <c r="F25" s="37"/>
      <c r="G25" s="37"/>
      <c r="H25" s="37"/>
      <c r="I25" s="37"/>
      <c r="J25" s="37"/>
      <c r="K25" s="37"/>
      <c r="L25" s="37"/>
      <c r="M25" s="37"/>
      <c r="N25" s="37"/>
      <c r="O25" s="37"/>
    </row>
    <row r="26" spans="1:15">
      <c r="A26" s="37"/>
      <c r="B26" s="37"/>
      <c r="C26" s="37"/>
      <c r="D26" s="37"/>
      <c r="E26" s="37"/>
      <c r="F26" s="37"/>
      <c r="G26" s="37"/>
      <c r="H26" s="37"/>
      <c r="I26" s="37"/>
      <c r="J26" s="37"/>
      <c r="K26" s="37"/>
      <c r="L26" s="37"/>
      <c r="M26" s="37"/>
      <c r="N26" s="37"/>
      <c r="O26" s="37"/>
    </row>
    <row r="27" spans="1:15">
      <c r="A27" s="37"/>
      <c r="B27" s="37"/>
      <c r="C27" s="37"/>
      <c r="D27" s="37"/>
      <c r="E27" s="37"/>
      <c r="F27" s="37"/>
      <c r="G27" s="37"/>
      <c r="H27" s="37"/>
      <c r="I27" s="37"/>
      <c r="J27" s="37"/>
      <c r="K27" s="37"/>
      <c r="L27" s="37"/>
      <c r="M27" s="37"/>
      <c r="N27" s="37"/>
      <c r="O27" s="37"/>
    </row>
    <row r="28" spans="1:15">
      <c r="A28" s="37"/>
      <c r="B28" s="37"/>
      <c r="C28" s="37"/>
      <c r="D28" s="37"/>
      <c r="E28" s="37"/>
      <c r="F28" s="37"/>
      <c r="G28" s="37"/>
      <c r="H28" s="37"/>
      <c r="I28" s="37"/>
      <c r="J28" s="37"/>
      <c r="K28" s="37"/>
      <c r="L28" s="37"/>
      <c r="M28" s="37"/>
      <c r="N28" s="37"/>
      <c r="O28" s="37"/>
    </row>
    <row r="29" spans="1:15">
      <c r="A29" s="37"/>
      <c r="B29" s="37"/>
      <c r="C29" s="37"/>
      <c r="D29" s="37"/>
      <c r="E29" s="37"/>
      <c r="F29" s="37"/>
      <c r="G29" s="37"/>
      <c r="H29" s="37"/>
      <c r="I29" s="37"/>
      <c r="J29" s="37"/>
      <c r="K29" s="37"/>
      <c r="L29" s="37"/>
      <c r="M29" s="37"/>
      <c r="N29" s="37"/>
      <c r="O29" s="37"/>
    </row>
    <row r="30" spans="1:15">
      <c r="A30" s="37"/>
      <c r="B30" s="37"/>
      <c r="C30" s="37"/>
      <c r="D30" s="37"/>
      <c r="E30" s="37"/>
      <c r="F30" s="37"/>
      <c r="G30" s="37"/>
      <c r="H30" s="37"/>
      <c r="I30" s="37"/>
      <c r="J30" s="37"/>
      <c r="K30" s="37"/>
      <c r="L30" s="37"/>
      <c r="M30" s="37"/>
      <c r="N30" s="37"/>
      <c r="O30" s="37"/>
    </row>
    <row r="31" spans="1:15">
      <c r="A31" s="37"/>
      <c r="B31" s="37"/>
      <c r="C31" s="37"/>
      <c r="D31" s="37"/>
      <c r="E31" s="37"/>
      <c r="F31" s="37"/>
      <c r="G31" s="37"/>
      <c r="H31" s="37"/>
      <c r="I31" s="37"/>
      <c r="J31" s="37"/>
      <c r="K31" s="37"/>
      <c r="L31" s="37"/>
      <c r="M31" s="37"/>
      <c r="N31" s="37"/>
      <c r="O31" s="37"/>
    </row>
    <row r="32" spans="1:15">
      <c r="A32" s="37"/>
      <c r="B32" s="37"/>
      <c r="C32" s="37"/>
      <c r="D32" s="37"/>
      <c r="E32" s="37"/>
      <c r="F32" s="37"/>
      <c r="G32" s="37"/>
      <c r="H32" s="37"/>
      <c r="I32" s="37"/>
      <c r="J32" s="37"/>
      <c r="K32" s="37"/>
      <c r="L32" s="37"/>
      <c r="M32" s="37"/>
      <c r="N32" s="37"/>
      <c r="O32" s="37"/>
    </row>
    <row r="33" spans="1:15">
      <c r="A33" s="37"/>
      <c r="B33" s="37"/>
      <c r="C33" s="37"/>
      <c r="D33" s="37"/>
      <c r="E33" s="37"/>
      <c r="F33" s="37"/>
      <c r="G33" s="37"/>
      <c r="H33" s="37"/>
      <c r="I33" s="37"/>
      <c r="J33" s="37"/>
      <c r="K33" s="37"/>
      <c r="L33" s="37"/>
      <c r="M33" s="37"/>
      <c r="N33" s="37"/>
      <c r="O33" s="37"/>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7"/>
  <sheetViews>
    <sheetView workbookViewId="0">
      <pane xSplit="1" ySplit="2" topLeftCell="B3" activePane="bottomRight" state="frozen"/>
      <selection pane="topRight"/>
      <selection pane="bottomLeft"/>
      <selection pane="bottomRight" activeCell="B3" sqref="B3"/>
    </sheetView>
  </sheetViews>
  <sheetFormatPr defaultColWidth="4.7109375" defaultRowHeight="15"/>
  <cols>
    <col min="2" max="2" width="16.28515625" customWidth="1"/>
    <col min="3" max="3" width="16.7109375" customWidth="1"/>
    <col min="4" max="4" width="58.7109375" customWidth="1"/>
    <col min="5" max="5" width="16" customWidth="1"/>
    <col min="6" max="6" width="41.7109375" customWidth="1"/>
  </cols>
  <sheetData>
    <row r="1" spans="1:6" ht="52.5" customHeight="1">
      <c r="A1" s="337" t="s">
        <v>415</v>
      </c>
      <c r="B1" s="337"/>
      <c r="C1" s="337"/>
      <c r="D1" s="337"/>
      <c r="E1" s="337"/>
      <c r="F1" s="337"/>
    </row>
    <row r="2" spans="1:6">
      <c r="A2" s="255" t="s">
        <v>416</v>
      </c>
      <c r="B2" s="256" t="s">
        <v>323</v>
      </c>
      <c r="C2" s="256" t="s">
        <v>417</v>
      </c>
      <c r="D2" s="256" t="s">
        <v>395</v>
      </c>
      <c r="E2" s="256" t="s">
        <v>103</v>
      </c>
      <c r="F2" s="256" t="s">
        <v>325</v>
      </c>
    </row>
    <row r="3" spans="1:6" ht="30">
      <c r="A3" s="257">
        <v>1</v>
      </c>
      <c r="B3" s="258" t="s">
        <v>418</v>
      </c>
      <c r="C3" s="258" t="s">
        <v>419</v>
      </c>
      <c r="D3" s="258" t="s">
        <v>420</v>
      </c>
      <c r="E3" s="258" t="s">
        <v>328</v>
      </c>
      <c r="F3" s="258" t="s">
        <v>328</v>
      </c>
    </row>
    <row r="4" spans="1:6" ht="90">
      <c r="A4" s="257">
        <v>2</v>
      </c>
      <c r="B4" s="258" t="s">
        <v>421</v>
      </c>
      <c r="C4" s="258" t="s">
        <v>422</v>
      </c>
      <c r="D4" s="258" t="s">
        <v>423</v>
      </c>
      <c r="E4" s="258" t="s">
        <v>125</v>
      </c>
      <c r="F4" s="258" t="s">
        <v>424</v>
      </c>
    </row>
    <row r="5" spans="1:6" ht="30">
      <c r="A5" s="257">
        <v>3</v>
      </c>
      <c r="B5" s="258" t="s">
        <v>425</v>
      </c>
      <c r="C5" s="258" t="s">
        <v>426</v>
      </c>
      <c r="D5" s="258" t="s">
        <v>427</v>
      </c>
      <c r="E5" s="258" t="s">
        <v>125</v>
      </c>
      <c r="F5" s="258" t="s">
        <v>428</v>
      </c>
    </row>
    <row r="6" spans="1:6" ht="75">
      <c r="A6" s="257">
        <v>4</v>
      </c>
      <c r="B6" s="258" t="s">
        <v>429</v>
      </c>
      <c r="C6" s="258" t="s">
        <v>328</v>
      </c>
      <c r="D6" s="258" t="s">
        <v>430</v>
      </c>
      <c r="E6" s="258" t="s">
        <v>431</v>
      </c>
      <c r="F6" s="258" t="s">
        <v>432</v>
      </c>
    </row>
    <row r="7" spans="1:6" ht="30">
      <c r="A7" s="257">
        <v>5</v>
      </c>
      <c r="B7" s="258" t="s">
        <v>433</v>
      </c>
      <c r="C7" s="258" t="s">
        <v>328</v>
      </c>
      <c r="D7" s="258" t="s">
        <v>434</v>
      </c>
      <c r="E7" s="258" t="s">
        <v>125</v>
      </c>
      <c r="F7" s="258" t="s">
        <v>328</v>
      </c>
    </row>
    <row r="8" spans="1:6" ht="45">
      <c r="A8" s="257">
        <v>6</v>
      </c>
      <c r="B8" s="258" t="s">
        <v>435</v>
      </c>
      <c r="C8" s="258" t="s">
        <v>328</v>
      </c>
      <c r="D8" s="258" t="s">
        <v>140</v>
      </c>
      <c r="E8" s="258" t="s">
        <v>125</v>
      </c>
      <c r="F8" s="258" t="s">
        <v>436</v>
      </c>
    </row>
    <row r="9" spans="1:6" ht="60">
      <c r="A9" s="257">
        <v>7</v>
      </c>
      <c r="B9" s="258" t="s">
        <v>437</v>
      </c>
      <c r="C9" s="258" t="s">
        <v>328</v>
      </c>
      <c r="D9" s="258" t="s">
        <v>142</v>
      </c>
      <c r="E9" s="258" t="s">
        <v>125</v>
      </c>
      <c r="F9" s="258" t="s">
        <v>438</v>
      </c>
    </row>
    <row r="10" spans="1:6" ht="45">
      <c r="A10" s="257">
        <v>8</v>
      </c>
      <c r="B10" s="258" t="s">
        <v>439</v>
      </c>
      <c r="C10" s="258" t="s">
        <v>328</v>
      </c>
      <c r="D10" s="258" t="s">
        <v>440</v>
      </c>
      <c r="E10" s="258" t="s">
        <v>125</v>
      </c>
      <c r="F10" s="258" t="s">
        <v>441</v>
      </c>
    </row>
    <row r="11" spans="1:6" ht="75">
      <c r="A11" s="257">
        <v>9</v>
      </c>
      <c r="B11" s="258" t="s">
        <v>442</v>
      </c>
      <c r="C11" s="258" t="s">
        <v>328</v>
      </c>
      <c r="D11" s="258" t="s">
        <v>443</v>
      </c>
      <c r="E11" s="258" t="s">
        <v>125</v>
      </c>
      <c r="F11" s="258" t="s">
        <v>444</v>
      </c>
    </row>
    <row r="12" spans="1:6" ht="105">
      <c r="A12" s="257">
        <v>10</v>
      </c>
      <c r="B12" s="258" t="s">
        <v>445</v>
      </c>
      <c r="C12" s="258" t="s">
        <v>328</v>
      </c>
      <c r="D12" s="258" t="s">
        <v>446</v>
      </c>
      <c r="E12" s="258" t="s">
        <v>36</v>
      </c>
      <c r="F12" s="258" t="s">
        <v>447</v>
      </c>
    </row>
    <row r="13" spans="1:6" ht="45">
      <c r="A13" s="257">
        <v>11</v>
      </c>
      <c r="B13" s="259" t="s">
        <v>448</v>
      </c>
      <c r="C13" s="259" t="s">
        <v>328</v>
      </c>
      <c r="D13" s="259" t="s">
        <v>449</v>
      </c>
      <c r="E13" s="259" t="s">
        <v>450</v>
      </c>
      <c r="F13" s="258" t="s">
        <v>451</v>
      </c>
    </row>
    <row r="14" spans="1:6" ht="45">
      <c r="A14" s="257">
        <v>12</v>
      </c>
      <c r="B14" s="259" t="s">
        <v>452</v>
      </c>
      <c r="C14" s="259" t="s">
        <v>328</v>
      </c>
      <c r="D14" s="259" t="s">
        <v>453</v>
      </c>
      <c r="E14" s="259" t="s">
        <v>256</v>
      </c>
      <c r="F14" s="258" t="s">
        <v>454</v>
      </c>
    </row>
    <row r="15" spans="1:6" ht="60">
      <c r="A15" s="257">
        <v>13</v>
      </c>
      <c r="B15" s="259" t="s">
        <v>455</v>
      </c>
      <c r="C15" s="259" t="s">
        <v>328</v>
      </c>
      <c r="D15" s="259" t="s">
        <v>456</v>
      </c>
      <c r="E15" s="259" t="s">
        <v>450</v>
      </c>
      <c r="F15" s="258" t="s">
        <v>457</v>
      </c>
    </row>
    <row r="16" spans="1:6" ht="75">
      <c r="A16" s="257">
        <v>14</v>
      </c>
      <c r="B16" s="259" t="s">
        <v>458</v>
      </c>
      <c r="C16" s="259" t="s">
        <v>328</v>
      </c>
      <c r="D16" s="259" t="s">
        <v>459</v>
      </c>
      <c r="E16" s="259" t="s">
        <v>450</v>
      </c>
      <c r="F16" s="258" t="s">
        <v>460</v>
      </c>
    </row>
    <row r="17" spans="1:6" ht="30">
      <c r="A17" s="257">
        <v>15</v>
      </c>
      <c r="B17" s="259" t="s">
        <v>461</v>
      </c>
      <c r="C17" s="259" t="s">
        <v>328</v>
      </c>
      <c r="D17" s="259" t="s">
        <v>462</v>
      </c>
      <c r="E17" s="259" t="s">
        <v>463</v>
      </c>
      <c r="F17" s="258" t="s">
        <v>464</v>
      </c>
    </row>
    <row r="18" spans="1:6">
      <c r="A18" s="257">
        <v>16</v>
      </c>
      <c r="B18" s="259" t="s">
        <v>461</v>
      </c>
      <c r="C18" s="259" t="s">
        <v>328</v>
      </c>
      <c r="D18" s="259" t="s">
        <v>465</v>
      </c>
      <c r="E18" s="259" t="s">
        <v>463</v>
      </c>
      <c r="F18" s="258" t="s">
        <v>464</v>
      </c>
    </row>
    <row r="19" spans="1:6" ht="45">
      <c r="A19" s="257">
        <v>17</v>
      </c>
      <c r="B19" s="259" t="s">
        <v>461</v>
      </c>
      <c r="C19" s="259" t="s">
        <v>328</v>
      </c>
      <c r="D19" s="259" t="s">
        <v>466</v>
      </c>
      <c r="E19" s="259" t="s">
        <v>467</v>
      </c>
      <c r="F19" s="258" t="s">
        <v>468</v>
      </c>
    </row>
    <row r="20" spans="1:6" ht="135">
      <c r="A20" s="257">
        <v>18</v>
      </c>
      <c r="B20" s="259" t="s">
        <v>461</v>
      </c>
      <c r="C20" s="259" t="s">
        <v>328</v>
      </c>
      <c r="D20" s="259" t="s">
        <v>469</v>
      </c>
      <c r="E20" s="259" t="s">
        <v>463</v>
      </c>
      <c r="F20" s="258" t="s">
        <v>470</v>
      </c>
    </row>
    <row r="21" spans="1:6" ht="60">
      <c r="A21" s="257">
        <v>19</v>
      </c>
      <c r="B21" s="259" t="s">
        <v>461</v>
      </c>
      <c r="C21" s="259" t="s">
        <v>328</v>
      </c>
      <c r="D21" s="259" t="s">
        <v>471</v>
      </c>
      <c r="E21" s="259" t="s">
        <v>467</v>
      </c>
      <c r="F21" s="258" t="s">
        <v>472</v>
      </c>
    </row>
    <row r="22" spans="1:6" ht="105">
      <c r="A22" s="257">
        <v>20</v>
      </c>
      <c r="B22" s="259" t="s">
        <v>328</v>
      </c>
      <c r="C22" s="259" t="s">
        <v>328</v>
      </c>
      <c r="D22" s="259" t="s">
        <v>473</v>
      </c>
      <c r="E22" s="259" t="s">
        <v>328</v>
      </c>
      <c r="F22" s="258" t="s">
        <v>474</v>
      </c>
    </row>
    <row r="23" spans="1:6">
      <c r="A23" s="257">
        <v>21</v>
      </c>
      <c r="B23" s="258" t="s">
        <v>445</v>
      </c>
      <c r="C23" s="259" t="s">
        <v>475</v>
      </c>
      <c r="D23" s="258" t="s">
        <v>476</v>
      </c>
      <c r="E23" s="258" t="s">
        <v>328</v>
      </c>
      <c r="F23" s="258" t="s">
        <v>328</v>
      </c>
    </row>
    <row r="24" spans="1:6" ht="30">
      <c r="A24" s="257">
        <v>22</v>
      </c>
      <c r="B24" s="258" t="s">
        <v>328</v>
      </c>
      <c r="C24" s="258" t="s">
        <v>477</v>
      </c>
      <c r="D24" s="258" t="s">
        <v>478</v>
      </c>
      <c r="E24" s="258" t="s">
        <v>125</v>
      </c>
      <c r="F24" s="258" t="s">
        <v>328</v>
      </c>
    </row>
    <row r="25" spans="1:6">
      <c r="A25" s="257">
        <v>23</v>
      </c>
      <c r="B25" s="258" t="s">
        <v>435</v>
      </c>
      <c r="C25" s="258" t="s">
        <v>328</v>
      </c>
      <c r="D25" s="258" t="s">
        <v>479</v>
      </c>
      <c r="E25" s="258" t="s">
        <v>36</v>
      </c>
      <c r="F25" s="258" t="s">
        <v>328</v>
      </c>
    </row>
    <row r="26" spans="1:6" ht="30">
      <c r="A26" s="257">
        <v>24</v>
      </c>
      <c r="B26" s="258" t="s">
        <v>328</v>
      </c>
      <c r="C26" s="258" t="s">
        <v>480</v>
      </c>
      <c r="D26" s="258" t="s">
        <v>481</v>
      </c>
      <c r="E26" s="258" t="s">
        <v>328</v>
      </c>
      <c r="F26" s="258" t="s">
        <v>328</v>
      </c>
    </row>
    <row r="27" spans="1:6" ht="60">
      <c r="A27" s="257">
        <v>25</v>
      </c>
      <c r="B27" s="258" t="s">
        <v>328</v>
      </c>
      <c r="C27" s="258" t="s">
        <v>482</v>
      </c>
      <c r="D27" s="258" t="s">
        <v>483</v>
      </c>
      <c r="E27" s="258" t="s">
        <v>36</v>
      </c>
      <c r="F27" s="258" t="s">
        <v>484</v>
      </c>
    </row>
  </sheetData>
  <mergeCells count="1">
    <mergeCell ref="A1:F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46"/>
  <sheetViews>
    <sheetView workbookViewId="0"/>
  </sheetViews>
  <sheetFormatPr defaultColWidth="8.85546875" defaultRowHeight="12.75"/>
  <cols>
    <col min="1" max="1" width="22.42578125" style="57" customWidth="1"/>
    <col min="2" max="2" width="17" style="58" customWidth="1"/>
    <col min="3" max="3" width="22.85546875" style="167" customWidth="1"/>
    <col min="4" max="4" width="14.140625" style="9" hidden="1" customWidth="1"/>
    <col min="5" max="5" width="19.7109375" style="9" customWidth="1"/>
    <col min="6" max="6" width="74.42578125" style="60" bestFit="1" customWidth="1"/>
    <col min="7" max="7" width="20.28515625" style="57" bestFit="1" customWidth="1"/>
    <col min="8" max="8" width="16" style="26" customWidth="1"/>
    <col min="9" max="9" width="47" style="26" customWidth="1"/>
    <col min="10" max="17" width="9.140625" style="26"/>
    <col min="18" max="18" width="20.140625" style="26" customWidth="1"/>
    <col min="19" max="16384" width="8.85546875" style="26"/>
  </cols>
  <sheetData>
    <row r="1" spans="1:10" ht="25.5" customHeight="1">
      <c r="C1" s="174">
        <v>44783.041666666664</v>
      </c>
      <c r="D1" s="59"/>
      <c r="E1" s="12" t="s">
        <v>96</v>
      </c>
    </row>
    <row r="2" spans="1:10" s="67" customFormat="1" ht="31.5">
      <c r="A2" s="61" t="s">
        <v>97</v>
      </c>
      <c r="B2" s="62" t="s">
        <v>98</v>
      </c>
      <c r="C2" s="63" t="s">
        <v>99</v>
      </c>
      <c r="D2" s="64" t="s">
        <v>100</v>
      </c>
      <c r="E2" s="20" t="s">
        <v>101</v>
      </c>
      <c r="F2" s="65" t="s">
        <v>102</v>
      </c>
      <c r="G2" s="62" t="s">
        <v>103</v>
      </c>
      <c r="H2" s="65" t="s">
        <v>104</v>
      </c>
      <c r="I2" s="66" t="s">
        <v>105</v>
      </c>
    </row>
    <row r="3" spans="1:10" ht="70.5" customHeight="1">
      <c r="A3" s="68" t="s">
        <v>106</v>
      </c>
      <c r="B3" s="69"/>
      <c r="C3" s="181">
        <f>C1-21</f>
        <v>44762.041666666664</v>
      </c>
      <c r="D3" s="70" t="e">
        <f>VLOOKUP(E3,$B$230:$C$246,2,)</f>
        <v>#N/A</v>
      </c>
      <c r="E3" s="11"/>
      <c r="F3" s="71" t="s">
        <v>107</v>
      </c>
      <c r="G3" s="25" t="s">
        <v>485</v>
      </c>
      <c r="H3" s="72"/>
      <c r="I3" s="73"/>
      <c r="J3" s="74"/>
    </row>
    <row r="4" spans="1:10" ht="39" customHeight="1">
      <c r="A4" s="68" t="s">
        <v>106</v>
      </c>
      <c r="B4" s="69"/>
      <c r="C4" s="181">
        <f>C1-21</f>
        <v>44762.041666666664</v>
      </c>
      <c r="D4" s="70" t="e">
        <f>VLOOKUP(E4,$B$230:$C$246,2,)</f>
        <v>#N/A</v>
      </c>
      <c r="E4" s="11"/>
      <c r="F4" s="71" t="s">
        <v>108</v>
      </c>
      <c r="G4" s="25" t="s">
        <v>485</v>
      </c>
      <c r="H4" s="72"/>
      <c r="I4" s="73"/>
      <c r="J4" s="74"/>
    </row>
    <row r="5" spans="1:10" ht="70.5" customHeight="1">
      <c r="A5" s="68" t="s">
        <v>106</v>
      </c>
      <c r="B5" s="69"/>
      <c r="C5" s="181">
        <f>C1-21</f>
        <v>44762.041666666664</v>
      </c>
      <c r="D5" s="70" t="e">
        <f>VLOOKUP(E5,$B$230:$C$246,2,)</f>
        <v>#N/A</v>
      </c>
      <c r="E5" s="11"/>
      <c r="F5" s="71" t="s">
        <v>109</v>
      </c>
      <c r="G5" s="25" t="s">
        <v>485</v>
      </c>
      <c r="H5" s="72"/>
      <c r="I5" s="131" t="s">
        <v>111</v>
      </c>
      <c r="J5" s="74"/>
    </row>
    <row r="6" spans="1:10" ht="35.1" customHeight="1">
      <c r="A6" s="68" t="s">
        <v>106</v>
      </c>
      <c r="B6" s="69"/>
      <c r="C6" s="181">
        <f>C1-21</f>
        <v>44762.041666666664</v>
      </c>
      <c r="D6" s="70"/>
      <c r="E6" s="11"/>
      <c r="F6" s="71" t="s">
        <v>112</v>
      </c>
      <c r="G6" s="25" t="s">
        <v>485</v>
      </c>
      <c r="H6" s="72"/>
      <c r="I6" s="73" t="s">
        <v>114</v>
      </c>
      <c r="J6" s="74"/>
    </row>
    <row r="7" spans="1:10" ht="45.75" customHeight="1">
      <c r="A7" s="68" t="s">
        <v>106</v>
      </c>
      <c r="B7" s="69"/>
      <c r="C7" s="181">
        <f>C1-21</f>
        <v>44762.041666666664</v>
      </c>
      <c r="D7" s="70"/>
      <c r="E7" s="11"/>
      <c r="F7" s="71" t="s">
        <v>115</v>
      </c>
      <c r="G7" s="25" t="s">
        <v>485</v>
      </c>
      <c r="H7" s="72"/>
      <c r="I7" s="73" t="s">
        <v>117</v>
      </c>
      <c r="J7" s="74"/>
    </row>
    <row r="8" spans="1:10" ht="35.1" customHeight="1">
      <c r="A8" s="191" t="s">
        <v>106</v>
      </c>
      <c r="B8" s="192"/>
      <c r="C8" s="193">
        <f>C1-14</f>
        <v>44769.041666666664</v>
      </c>
      <c r="D8" s="194" t="e">
        <f>VLOOKUP(E8,$B$264:$C$280,2,)</f>
        <v>#N/A</v>
      </c>
      <c r="E8" s="195"/>
      <c r="F8" s="133" t="s">
        <v>118</v>
      </c>
      <c r="G8" s="196" t="s">
        <v>485</v>
      </c>
      <c r="H8" s="76"/>
      <c r="I8" s="131" t="s">
        <v>119</v>
      </c>
    </row>
    <row r="9" spans="1:10" ht="39.950000000000003" customHeight="1">
      <c r="A9" s="68" t="s">
        <v>106</v>
      </c>
      <c r="B9" s="75"/>
      <c r="C9" s="181">
        <f>C1-14</f>
        <v>44769.041666666664</v>
      </c>
      <c r="D9" s="70" t="e">
        <f>VLOOKUP(E9,$B$264:$C$280,2,)</f>
        <v>#N/A</v>
      </c>
      <c r="E9" s="11"/>
      <c r="F9" s="72" t="s">
        <v>120</v>
      </c>
      <c r="G9" s="25" t="s">
        <v>121</v>
      </c>
      <c r="H9" s="76"/>
      <c r="I9" s="73" t="s">
        <v>122</v>
      </c>
    </row>
    <row r="10" spans="1:10" ht="35.1" customHeight="1">
      <c r="A10" s="68" t="s">
        <v>123</v>
      </c>
      <c r="B10" s="75"/>
      <c r="C10" s="182">
        <f>C1-14</f>
        <v>44769.041666666664</v>
      </c>
      <c r="D10" s="70"/>
      <c r="E10" s="11"/>
      <c r="F10" s="72" t="s">
        <v>124</v>
      </c>
      <c r="G10" s="25" t="s">
        <v>125</v>
      </c>
      <c r="H10" s="76"/>
      <c r="I10" s="131" t="s">
        <v>486</v>
      </c>
    </row>
    <row r="11" spans="1:10" ht="38.25">
      <c r="A11" s="68" t="s">
        <v>106</v>
      </c>
      <c r="B11" s="69"/>
      <c r="C11" s="182">
        <f>C1-14</f>
        <v>44769.041666666664</v>
      </c>
      <c r="D11" s="70" t="e">
        <f>VLOOKUP(E11,$B$220:$C$236,2,)</f>
        <v>#N/A</v>
      </c>
      <c r="E11" s="11"/>
      <c r="F11" s="71" t="s">
        <v>128</v>
      </c>
      <c r="G11" s="25" t="s">
        <v>125</v>
      </c>
      <c r="H11" s="72"/>
      <c r="I11" s="73" t="s">
        <v>129</v>
      </c>
      <c r="J11" s="74"/>
    </row>
    <row r="12" spans="1:10" ht="41.25" customHeight="1">
      <c r="A12" s="68" t="s">
        <v>106</v>
      </c>
      <c r="B12" s="69"/>
      <c r="C12" s="182">
        <f>C1-14</f>
        <v>44769.041666666664</v>
      </c>
      <c r="D12" s="70" t="e">
        <f>VLOOKUP(E12,$B$230:$C$246,2,)</f>
        <v>#N/A</v>
      </c>
      <c r="E12" s="11"/>
      <c r="F12" s="79" t="s">
        <v>130</v>
      </c>
      <c r="G12" s="25" t="s">
        <v>485</v>
      </c>
      <c r="H12" s="72"/>
      <c r="I12" s="73" t="s">
        <v>131</v>
      </c>
      <c r="J12" s="74"/>
    </row>
    <row r="13" spans="1:10" ht="20.100000000000001" customHeight="1">
      <c r="A13" s="197" t="s">
        <v>106</v>
      </c>
      <c r="B13" s="198"/>
      <c r="C13" s="199">
        <f>C1-14</f>
        <v>44769.041666666664</v>
      </c>
      <c r="D13" s="149"/>
      <c r="E13" s="200"/>
      <c r="F13" s="201" t="s">
        <v>487</v>
      </c>
      <c r="G13" s="202" t="s">
        <v>488</v>
      </c>
      <c r="H13" s="203"/>
      <c r="I13" s="204" t="s">
        <v>489</v>
      </c>
    </row>
    <row r="14" spans="1:10" ht="153">
      <c r="A14" s="68" t="s">
        <v>106</v>
      </c>
      <c r="B14" s="69"/>
      <c r="C14" s="182">
        <f>C1-14</f>
        <v>44769.041666666664</v>
      </c>
      <c r="D14" s="70"/>
      <c r="E14" s="11"/>
      <c r="F14" s="79" t="s">
        <v>132</v>
      </c>
      <c r="G14" s="25" t="s">
        <v>485</v>
      </c>
      <c r="H14" s="72"/>
      <c r="I14" s="73"/>
      <c r="J14" s="74"/>
    </row>
    <row r="15" spans="1:10" ht="38.25">
      <c r="A15" s="197" t="s">
        <v>106</v>
      </c>
      <c r="B15" s="214"/>
      <c r="C15" s="199">
        <f>C1-14</f>
        <v>44769.041666666664</v>
      </c>
      <c r="D15" s="149"/>
      <c r="E15" s="200"/>
      <c r="F15" s="215" t="s">
        <v>490</v>
      </c>
      <c r="G15" s="202" t="s">
        <v>125</v>
      </c>
      <c r="H15" s="216" t="s">
        <v>491</v>
      </c>
      <c r="I15" s="204" t="s">
        <v>492</v>
      </c>
      <c r="J15" s="74"/>
    </row>
    <row r="16" spans="1:10" ht="41.25" customHeight="1">
      <c r="A16" s="207" t="s">
        <v>106</v>
      </c>
      <c r="B16" s="205"/>
      <c r="C16" s="208">
        <f>C1-14</f>
        <v>44769.041666666664</v>
      </c>
      <c r="D16" s="209"/>
      <c r="E16" s="210"/>
      <c r="F16" s="211" t="s">
        <v>134</v>
      </c>
      <c r="G16" s="192" t="s">
        <v>485</v>
      </c>
      <c r="H16" s="212"/>
      <c r="I16" s="213" t="s">
        <v>136</v>
      </c>
      <c r="J16" s="74"/>
    </row>
    <row r="17" spans="1:10" ht="41.25" customHeight="1">
      <c r="A17" s="68" t="s">
        <v>106</v>
      </c>
      <c r="B17" s="69"/>
      <c r="C17" s="182">
        <f>C1-14</f>
        <v>44769.041666666664</v>
      </c>
      <c r="D17" s="70"/>
      <c r="E17" s="11"/>
      <c r="F17" s="79" t="s">
        <v>137</v>
      </c>
      <c r="G17" s="25" t="s">
        <v>485</v>
      </c>
      <c r="H17" s="72"/>
      <c r="I17" s="73" t="s">
        <v>136</v>
      </c>
      <c r="J17" s="74"/>
    </row>
    <row r="18" spans="1:10" ht="41.25" customHeight="1">
      <c r="A18" s="68" t="s">
        <v>106</v>
      </c>
      <c r="B18" s="69"/>
      <c r="C18" s="182">
        <f>C1-14</f>
        <v>44769.041666666664</v>
      </c>
      <c r="D18" s="70"/>
      <c r="E18" s="11"/>
      <c r="F18" s="79" t="s">
        <v>138</v>
      </c>
      <c r="G18" s="25" t="s">
        <v>485</v>
      </c>
      <c r="H18" s="72"/>
      <c r="I18" s="73" t="s">
        <v>493</v>
      </c>
      <c r="J18" s="74"/>
    </row>
    <row r="19" spans="1:10" ht="41.25" customHeight="1">
      <c r="A19" s="68" t="s">
        <v>106</v>
      </c>
      <c r="B19" s="69"/>
      <c r="C19" s="182">
        <f>C1-14</f>
        <v>44769.041666666664</v>
      </c>
      <c r="D19" s="70"/>
      <c r="E19" s="11"/>
      <c r="F19" s="79" t="s">
        <v>140</v>
      </c>
      <c r="G19" s="25" t="s">
        <v>485</v>
      </c>
      <c r="H19" s="72"/>
      <c r="I19" s="73" t="s">
        <v>141</v>
      </c>
      <c r="J19" s="74"/>
    </row>
    <row r="20" spans="1:10" ht="41.25" customHeight="1">
      <c r="A20" s="68" t="s">
        <v>106</v>
      </c>
      <c r="B20" s="69"/>
      <c r="C20" s="182">
        <f>C1-14</f>
        <v>44769.041666666664</v>
      </c>
      <c r="D20" s="70"/>
      <c r="E20" s="11"/>
      <c r="F20" s="79" t="s">
        <v>142</v>
      </c>
      <c r="G20" s="25" t="s">
        <v>485</v>
      </c>
      <c r="H20" s="72"/>
      <c r="I20" s="73" t="s">
        <v>143</v>
      </c>
      <c r="J20" s="74"/>
    </row>
    <row r="21" spans="1:10" ht="41.25" customHeight="1">
      <c r="A21" s="197" t="s">
        <v>106</v>
      </c>
      <c r="B21" s="214"/>
      <c r="C21" s="199">
        <f>C1-14</f>
        <v>44769.041666666664</v>
      </c>
      <c r="D21" s="149"/>
      <c r="E21" s="200"/>
      <c r="F21" s="215" t="s">
        <v>494</v>
      </c>
      <c r="G21" s="202" t="s">
        <v>485</v>
      </c>
      <c r="H21" s="216" t="s">
        <v>133</v>
      </c>
      <c r="I21" s="204" t="s">
        <v>143</v>
      </c>
      <c r="J21" s="74"/>
    </row>
    <row r="22" spans="1:10" ht="25.5">
      <c r="A22" s="197" t="s">
        <v>106</v>
      </c>
      <c r="B22" s="214"/>
      <c r="C22" s="199">
        <f>C1-14</f>
        <v>44769.041666666664</v>
      </c>
      <c r="D22" s="149"/>
      <c r="E22" s="200"/>
      <c r="F22" s="217" t="s">
        <v>495</v>
      </c>
      <c r="G22" s="202" t="s">
        <v>496</v>
      </c>
      <c r="H22" s="216" t="s">
        <v>133</v>
      </c>
      <c r="I22" s="204" t="s">
        <v>497</v>
      </c>
      <c r="J22" s="74"/>
    </row>
    <row r="23" spans="1:10" ht="63.75">
      <c r="A23" s="197" t="s">
        <v>106</v>
      </c>
      <c r="B23" s="214"/>
      <c r="C23" s="199">
        <f>C1-14</f>
        <v>44769.041666666664</v>
      </c>
      <c r="D23" s="149"/>
      <c r="E23" s="200"/>
      <c r="F23" s="215" t="s">
        <v>498</v>
      </c>
      <c r="G23" s="202" t="s">
        <v>499</v>
      </c>
      <c r="H23" s="216" t="s">
        <v>133</v>
      </c>
      <c r="I23" s="204"/>
      <c r="J23" s="74"/>
    </row>
    <row r="24" spans="1:10" ht="89.25">
      <c r="A24" s="68" t="s">
        <v>106</v>
      </c>
      <c r="B24" s="75"/>
      <c r="C24" s="182">
        <f>C1-14</f>
        <v>44769.041666666664</v>
      </c>
      <c r="D24" s="70" t="e">
        <f>VLOOKUP(E24,$B$230:$C$246,2,)</f>
        <v>#N/A</v>
      </c>
      <c r="E24" s="11"/>
      <c r="F24" s="72" t="s">
        <v>144</v>
      </c>
      <c r="G24" s="25" t="s">
        <v>121</v>
      </c>
      <c r="H24" s="76"/>
      <c r="I24" s="73" t="s">
        <v>145</v>
      </c>
    </row>
    <row r="25" spans="1:10" ht="38.25" customHeight="1">
      <c r="A25" s="68" t="s">
        <v>106</v>
      </c>
      <c r="B25" s="69"/>
      <c r="C25" s="182">
        <f>C1-7</f>
        <v>44776.041666666664</v>
      </c>
      <c r="D25" s="70" t="e">
        <f>VLOOKUP(E25,$B$230:$C$246,2,)</f>
        <v>#N/A</v>
      </c>
      <c r="E25" s="11"/>
      <c r="F25" s="72" t="s">
        <v>146</v>
      </c>
      <c r="G25" s="25" t="s">
        <v>147</v>
      </c>
      <c r="H25" s="81"/>
      <c r="I25" s="73" t="s">
        <v>148</v>
      </c>
    </row>
    <row r="26" spans="1:10" ht="48.75" customHeight="1">
      <c r="A26" s="68" t="s">
        <v>106</v>
      </c>
      <c r="B26" s="69"/>
      <c r="C26" s="182">
        <f>C1-7</f>
        <v>44776.041666666664</v>
      </c>
      <c r="D26" s="70" t="e">
        <f>VLOOKUP(E26,$B$230:$C$246,2,)</f>
        <v>#N/A</v>
      </c>
      <c r="E26" s="11"/>
      <c r="F26" s="72" t="s">
        <v>149</v>
      </c>
      <c r="G26" s="25" t="s">
        <v>147</v>
      </c>
      <c r="H26" s="81"/>
      <c r="I26" s="73" t="s">
        <v>148</v>
      </c>
    </row>
    <row r="27" spans="1:10" ht="38.25">
      <c r="A27" s="197" t="s">
        <v>106</v>
      </c>
      <c r="B27" s="218"/>
      <c r="C27" s="199">
        <f>C1-7</f>
        <v>44776.041666666664</v>
      </c>
      <c r="D27" s="219" t="e">
        <f>VLOOKUP(E27,$B$230:$C$246,2,)</f>
        <v>#N/A</v>
      </c>
      <c r="E27" s="220"/>
      <c r="F27" s="221" t="s">
        <v>500</v>
      </c>
      <c r="G27" s="222" t="s">
        <v>125</v>
      </c>
      <c r="H27" s="224" t="s">
        <v>133</v>
      </c>
      <c r="I27" s="223" t="s">
        <v>501</v>
      </c>
    </row>
    <row r="28" spans="1:10" ht="38.25">
      <c r="A28" s="68" t="s">
        <v>106</v>
      </c>
      <c r="B28" s="82"/>
      <c r="C28" s="182">
        <f>C1-7</f>
        <v>44776.041666666664</v>
      </c>
      <c r="D28" s="84"/>
      <c r="E28" s="14"/>
      <c r="F28" s="85" t="s">
        <v>150</v>
      </c>
      <c r="G28" s="110" t="s">
        <v>151</v>
      </c>
      <c r="H28" s="87"/>
      <c r="I28" s="88"/>
    </row>
    <row r="29" spans="1:10" ht="25.5">
      <c r="A29" s="197" t="s">
        <v>106</v>
      </c>
      <c r="B29" s="218"/>
      <c r="C29" s="199">
        <f>C1-7</f>
        <v>44776.041666666664</v>
      </c>
      <c r="D29" s="219"/>
      <c r="E29" s="220"/>
      <c r="F29" s="221" t="s">
        <v>502</v>
      </c>
      <c r="G29" s="202" t="s">
        <v>503</v>
      </c>
      <c r="H29" s="224" t="s">
        <v>133</v>
      </c>
      <c r="I29" s="223"/>
    </row>
    <row r="30" spans="1:10" ht="25.5">
      <c r="A30" s="197" t="s">
        <v>106</v>
      </c>
      <c r="B30" s="218"/>
      <c r="C30" s="199">
        <f>C1-7</f>
        <v>44776.041666666664</v>
      </c>
      <c r="D30" s="219"/>
      <c r="E30" s="220"/>
      <c r="F30" s="221" t="s">
        <v>504</v>
      </c>
      <c r="G30" s="222" t="s">
        <v>220</v>
      </c>
      <c r="H30" s="224" t="s">
        <v>133</v>
      </c>
      <c r="I30" s="223" t="s">
        <v>505</v>
      </c>
    </row>
    <row r="31" spans="1:10" ht="72" customHeight="1">
      <c r="A31" s="197" t="s">
        <v>106</v>
      </c>
      <c r="B31" s="218"/>
      <c r="C31" s="199">
        <f>C1-7</f>
        <v>44776.041666666664</v>
      </c>
      <c r="D31" s="219"/>
      <c r="E31" s="220"/>
      <c r="F31" s="221" t="s">
        <v>506</v>
      </c>
      <c r="G31" s="222" t="s">
        <v>507</v>
      </c>
      <c r="H31" s="224" t="s">
        <v>133</v>
      </c>
      <c r="I31" s="223" t="s">
        <v>508</v>
      </c>
    </row>
    <row r="32" spans="1:10" ht="72" customHeight="1">
      <c r="A32" s="202" t="s">
        <v>106</v>
      </c>
      <c r="B32" s="214"/>
      <c r="C32" s="199">
        <f>C1-7</f>
        <v>44776.041666666664</v>
      </c>
      <c r="D32" s="149"/>
      <c r="E32" s="200"/>
      <c r="F32" s="221" t="s">
        <v>466</v>
      </c>
      <c r="G32" s="202" t="s">
        <v>509</v>
      </c>
      <c r="H32" s="224" t="s">
        <v>133</v>
      </c>
      <c r="I32" s="203" t="s">
        <v>508</v>
      </c>
    </row>
    <row r="33" spans="1:10" ht="36" customHeight="1">
      <c r="A33" s="202" t="s">
        <v>106</v>
      </c>
      <c r="B33" s="214"/>
      <c r="C33" s="199">
        <f>C1-7</f>
        <v>44776.041666666664</v>
      </c>
      <c r="D33" s="149"/>
      <c r="E33" s="200"/>
      <c r="F33" s="221" t="s">
        <v>510</v>
      </c>
      <c r="G33" s="202" t="s">
        <v>509</v>
      </c>
      <c r="H33" s="224" t="s">
        <v>133</v>
      </c>
      <c r="I33" s="203" t="s">
        <v>508</v>
      </c>
    </row>
    <row r="34" spans="1:10" ht="76.5">
      <c r="A34" s="202" t="s">
        <v>106</v>
      </c>
      <c r="B34" s="214"/>
      <c r="C34" s="199">
        <f>C1-7</f>
        <v>44776.041666666664</v>
      </c>
      <c r="D34" s="149"/>
      <c r="E34" s="200"/>
      <c r="F34" s="221" t="s">
        <v>511</v>
      </c>
      <c r="G34" s="202" t="s">
        <v>509</v>
      </c>
      <c r="H34" s="224" t="s">
        <v>133</v>
      </c>
      <c r="I34" s="203" t="s">
        <v>508</v>
      </c>
    </row>
    <row r="35" spans="1:10" ht="25.5">
      <c r="A35" s="225" t="s">
        <v>106</v>
      </c>
      <c r="B35" s="226"/>
      <c r="C35" s="227">
        <f>C1-7</f>
        <v>44776.041666666664</v>
      </c>
      <c r="D35" s="228"/>
      <c r="E35" s="229"/>
      <c r="F35" s="230" t="s">
        <v>512</v>
      </c>
      <c r="G35" s="225"/>
      <c r="H35" s="224" t="s">
        <v>133</v>
      </c>
      <c r="I35" s="231" t="s">
        <v>508</v>
      </c>
    </row>
    <row r="36" spans="1:10" ht="36" customHeight="1">
      <c r="A36" s="186" t="s">
        <v>152</v>
      </c>
      <c r="B36" s="187"/>
      <c r="C36" s="188"/>
      <c r="D36" s="188"/>
      <c r="E36" s="188"/>
      <c r="F36" s="188" t="s">
        <v>153</v>
      </c>
      <c r="G36" s="188"/>
      <c r="H36" s="188"/>
      <c r="I36" s="189"/>
    </row>
    <row r="37" spans="1:10" ht="25.5">
      <c r="A37" s="89" t="s">
        <v>154</v>
      </c>
      <c r="B37" s="90"/>
      <c r="C37" s="91">
        <f>C$1-11/24</f>
        <v>44782.583333333328</v>
      </c>
      <c r="D37" s="92">
        <f>VLOOKUP(E37,$B$230:$C$246,2,)</f>
        <v>1</v>
      </c>
      <c r="E37" s="16" t="s">
        <v>155</v>
      </c>
      <c r="F37" s="93" t="s">
        <v>156</v>
      </c>
      <c r="G37" s="94" t="s">
        <v>125</v>
      </c>
      <c r="H37" s="93"/>
      <c r="I37" s="95" t="s">
        <v>157</v>
      </c>
    </row>
    <row r="38" spans="1:10" ht="20.100000000000001" customHeight="1">
      <c r="A38" s="89" t="s">
        <v>154</v>
      </c>
      <c r="B38" s="75"/>
      <c r="C38" s="78">
        <f>C$1-11/24</f>
        <v>44782.583333333328</v>
      </c>
      <c r="D38" s="70">
        <f>VLOOKUP(E38,$B$230:$C$246,2,)</f>
        <v>3</v>
      </c>
      <c r="E38" s="11" t="s">
        <v>158</v>
      </c>
      <c r="F38" s="72" t="s">
        <v>159</v>
      </c>
      <c r="G38" s="25" t="s">
        <v>125</v>
      </c>
      <c r="H38" s="81"/>
      <c r="I38" s="96"/>
    </row>
    <row r="39" spans="1:10" ht="20.100000000000001" customHeight="1">
      <c r="A39" s="89" t="s">
        <v>154</v>
      </c>
      <c r="B39" s="75"/>
      <c r="C39" s="78">
        <f>C$1-11/24</f>
        <v>44782.583333333328</v>
      </c>
      <c r="D39" s="70"/>
      <c r="E39" s="11" t="s">
        <v>155</v>
      </c>
      <c r="F39" s="72" t="s">
        <v>160</v>
      </c>
      <c r="G39" s="25" t="s">
        <v>125</v>
      </c>
      <c r="H39" s="81"/>
      <c r="I39" s="95" t="s">
        <v>161</v>
      </c>
    </row>
    <row r="40" spans="1:10" ht="20.100000000000001" customHeight="1">
      <c r="A40" s="89" t="s">
        <v>154</v>
      </c>
      <c r="B40" s="75"/>
      <c r="C40" s="78">
        <f>C$1-11/24</f>
        <v>44782.583333333328</v>
      </c>
      <c r="D40" s="70"/>
      <c r="E40" s="11" t="s">
        <v>155</v>
      </c>
      <c r="F40" s="72" t="s">
        <v>162</v>
      </c>
      <c r="G40" s="25" t="s">
        <v>125</v>
      </c>
      <c r="H40" s="81"/>
      <c r="I40" s="95" t="s">
        <v>161</v>
      </c>
    </row>
    <row r="41" spans="1:10" ht="63.75">
      <c r="A41" s="89" t="s">
        <v>154</v>
      </c>
      <c r="B41" s="69"/>
      <c r="C41" s="78">
        <f>C$1-9/24</f>
        <v>44782.666666666664</v>
      </c>
      <c r="D41" s="70"/>
      <c r="E41" s="11" t="s">
        <v>163</v>
      </c>
      <c r="F41" s="79" t="s">
        <v>164</v>
      </c>
      <c r="G41" s="25" t="s">
        <v>125</v>
      </c>
      <c r="H41" s="72"/>
      <c r="I41" s="73" t="s">
        <v>165</v>
      </c>
      <c r="J41" s="74"/>
    </row>
    <row r="42" spans="1:10" ht="75" customHeight="1">
      <c r="A42" s="232" t="s">
        <v>154</v>
      </c>
      <c r="B42" s="214"/>
      <c r="C42" s="233">
        <f>C$1-9/24</f>
        <v>44782.666666666664</v>
      </c>
      <c r="D42" s="149"/>
      <c r="E42" s="200" t="s">
        <v>163</v>
      </c>
      <c r="F42" s="215" t="s">
        <v>513</v>
      </c>
      <c r="G42" s="202" t="s">
        <v>514</v>
      </c>
      <c r="H42" s="216" t="s">
        <v>133</v>
      </c>
      <c r="I42" s="204"/>
      <c r="J42" s="74"/>
    </row>
    <row r="43" spans="1:10" ht="25.5">
      <c r="A43" s="97" t="s">
        <v>154</v>
      </c>
      <c r="B43" s="98"/>
      <c r="C43" s="78">
        <f>C$1-3.25/24</f>
        <v>44782.90625</v>
      </c>
      <c r="D43" s="70">
        <f t="shared" ref="D43:D48" si="0">VLOOKUP(E43,$B$230:$C$246,2,)</f>
        <v>1</v>
      </c>
      <c r="E43" s="11" t="s">
        <v>155</v>
      </c>
      <c r="F43" s="80" t="s">
        <v>166</v>
      </c>
      <c r="G43" s="25" t="s">
        <v>125</v>
      </c>
      <c r="H43" s="80"/>
      <c r="I43" s="73" t="s">
        <v>167</v>
      </c>
    </row>
    <row r="44" spans="1:10" ht="25.5">
      <c r="A44" s="97" t="s">
        <v>154</v>
      </c>
      <c r="B44" s="75"/>
      <c r="C44" s="78">
        <f>C$1-3.25/24</f>
        <v>44782.90625</v>
      </c>
      <c r="D44" s="70">
        <f t="shared" si="0"/>
        <v>1</v>
      </c>
      <c r="E44" s="11" t="s">
        <v>155</v>
      </c>
      <c r="F44" s="72" t="s">
        <v>168</v>
      </c>
      <c r="G44" s="25" t="s">
        <v>125</v>
      </c>
      <c r="H44" s="81"/>
      <c r="I44" s="73" t="s">
        <v>167</v>
      </c>
    </row>
    <row r="45" spans="1:10" ht="51">
      <c r="A45" s="97" t="s">
        <v>154</v>
      </c>
      <c r="B45" s="98"/>
      <c r="C45" s="78">
        <f>C$1-3.25/24</f>
        <v>44782.90625</v>
      </c>
      <c r="D45" s="70">
        <f t="shared" si="0"/>
        <v>2</v>
      </c>
      <c r="E45" s="11" t="s">
        <v>169</v>
      </c>
      <c r="F45" s="80" t="s">
        <v>170</v>
      </c>
      <c r="G45" s="25" t="s">
        <v>125</v>
      </c>
      <c r="H45" s="80"/>
      <c r="I45" s="73" t="s">
        <v>171</v>
      </c>
    </row>
    <row r="46" spans="1:10" ht="33" customHeight="1">
      <c r="A46" s="97" t="s">
        <v>154</v>
      </c>
      <c r="B46" s="98"/>
      <c r="C46" s="78">
        <f>C$1-3.25/24</f>
        <v>44782.90625</v>
      </c>
      <c r="D46" s="70">
        <f t="shared" si="0"/>
        <v>1</v>
      </c>
      <c r="E46" s="11" t="s">
        <v>155</v>
      </c>
      <c r="F46" s="80" t="s">
        <v>172</v>
      </c>
      <c r="G46" s="25" t="s">
        <v>173</v>
      </c>
      <c r="H46" s="80"/>
      <c r="I46" s="96"/>
    </row>
    <row r="47" spans="1:10" ht="33" customHeight="1">
      <c r="A47" s="97" t="s">
        <v>154</v>
      </c>
      <c r="B47" s="69"/>
      <c r="C47" s="78">
        <f>C$1-2.25/24</f>
        <v>44782.947916666664</v>
      </c>
      <c r="D47" s="70">
        <f t="shared" si="0"/>
        <v>15</v>
      </c>
      <c r="E47" s="11" t="s">
        <v>163</v>
      </c>
      <c r="F47" s="99" t="s">
        <v>174</v>
      </c>
      <c r="G47" s="25" t="s">
        <v>125</v>
      </c>
      <c r="H47" s="81"/>
      <c r="I47" s="73"/>
    </row>
    <row r="48" spans="1:10" ht="15">
      <c r="A48" s="97" t="s">
        <v>154</v>
      </c>
      <c r="B48" s="98"/>
      <c r="C48" s="78">
        <f>C$1-2.25/24</f>
        <v>44782.947916666664</v>
      </c>
      <c r="D48" s="70">
        <f t="shared" si="0"/>
        <v>1</v>
      </c>
      <c r="E48" s="11" t="s">
        <v>155</v>
      </c>
      <c r="F48" s="100" t="s">
        <v>175</v>
      </c>
      <c r="G48" s="25" t="s">
        <v>176</v>
      </c>
      <c r="H48" s="80"/>
      <c r="I48" s="73" t="s">
        <v>177</v>
      </c>
    </row>
    <row r="49" spans="1:10" ht="25.5">
      <c r="A49" s="97" t="s">
        <v>154</v>
      </c>
      <c r="B49" s="98"/>
      <c r="C49" s="78">
        <f>C$1-2.25/24</f>
        <v>44782.947916666664</v>
      </c>
      <c r="D49" s="70"/>
      <c r="E49" s="11"/>
      <c r="F49" s="100" t="s">
        <v>178</v>
      </c>
      <c r="G49" s="25" t="s">
        <v>179</v>
      </c>
      <c r="H49" s="80"/>
      <c r="I49" s="73"/>
    </row>
    <row r="50" spans="1:10" ht="25.5">
      <c r="A50" s="97" t="s">
        <v>180</v>
      </c>
      <c r="B50" s="75"/>
      <c r="C50" s="101">
        <f>C$1-1.25/24</f>
        <v>44782.989583333328</v>
      </c>
      <c r="D50" s="70">
        <f t="shared" ref="D50:D55" si="1">VLOOKUP(E50,$B$230:$C$246,2,)</f>
        <v>5</v>
      </c>
      <c r="E50" s="11" t="s">
        <v>181</v>
      </c>
      <c r="F50" s="72" t="s">
        <v>182</v>
      </c>
      <c r="G50" s="25" t="s">
        <v>125</v>
      </c>
      <c r="H50" s="81"/>
      <c r="I50" s="73" t="s">
        <v>183</v>
      </c>
    </row>
    <row r="51" spans="1:10" ht="51">
      <c r="A51" s="97" t="s">
        <v>180</v>
      </c>
      <c r="B51" s="69"/>
      <c r="C51" s="101">
        <f>C$1-1.25/24</f>
        <v>44782.989583333328</v>
      </c>
      <c r="D51" s="70">
        <f t="shared" si="1"/>
        <v>5</v>
      </c>
      <c r="E51" s="11" t="s">
        <v>181</v>
      </c>
      <c r="F51" s="71" t="s">
        <v>184</v>
      </c>
      <c r="G51" s="25" t="s">
        <v>125</v>
      </c>
      <c r="H51" s="72"/>
      <c r="I51" s="73" t="s">
        <v>185</v>
      </c>
      <c r="J51" s="74"/>
    </row>
    <row r="52" spans="1:10" s="108" customFormat="1" ht="51">
      <c r="A52" s="102" t="s">
        <v>154</v>
      </c>
      <c r="B52" s="103"/>
      <c r="C52" s="104">
        <f>C$1-1.25/24</f>
        <v>44782.989583333328</v>
      </c>
      <c r="D52" s="105">
        <f t="shared" si="1"/>
        <v>1</v>
      </c>
      <c r="E52" s="17" t="s">
        <v>155</v>
      </c>
      <c r="F52" s="106" t="s">
        <v>186</v>
      </c>
      <c r="G52" s="24"/>
      <c r="H52" s="106"/>
      <c r="I52" s="107" t="s">
        <v>187</v>
      </c>
    </row>
    <row r="53" spans="1:10" ht="31.5" customHeight="1">
      <c r="A53" s="97" t="s">
        <v>154</v>
      </c>
      <c r="B53" s="98">
        <v>4.1666666666666664E-2</v>
      </c>
      <c r="C53" s="78">
        <f>C$1-0.75/24</f>
        <v>44783.010416666664</v>
      </c>
      <c r="D53" s="70" t="e">
        <f t="shared" si="1"/>
        <v>#N/A</v>
      </c>
      <c r="E53" s="11"/>
      <c r="F53" s="80" t="s">
        <v>188</v>
      </c>
      <c r="G53" s="25" t="s">
        <v>485</v>
      </c>
      <c r="H53" s="80"/>
      <c r="I53" s="73" t="s">
        <v>189</v>
      </c>
    </row>
    <row r="54" spans="1:10" ht="67.5" customHeight="1">
      <c r="A54" s="97" t="s">
        <v>154</v>
      </c>
      <c r="B54" s="98">
        <v>4.1666666666666664E-2</v>
      </c>
      <c r="C54" s="78">
        <f>C$1-0.75/24</f>
        <v>44783.010416666664</v>
      </c>
      <c r="D54" s="70">
        <f t="shared" si="1"/>
        <v>30</v>
      </c>
      <c r="E54" s="11" t="s">
        <v>190</v>
      </c>
      <c r="F54" s="72" t="s">
        <v>191</v>
      </c>
      <c r="G54" s="25" t="s">
        <v>192</v>
      </c>
      <c r="H54" s="72"/>
      <c r="I54" s="73"/>
    </row>
    <row r="55" spans="1:10" ht="38.25">
      <c r="A55" s="109" t="s">
        <v>154</v>
      </c>
      <c r="B55" s="98">
        <v>4.1666666666666664E-2</v>
      </c>
      <c r="C55" s="83">
        <f>C$1-0.25/24</f>
        <v>44783.03125</v>
      </c>
      <c r="D55" s="84">
        <f t="shared" si="1"/>
        <v>5</v>
      </c>
      <c r="E55" s="14" t="s">
        <v>181</v>
      </c>
      <c r="F55" s="111" t="s">
        <v>193</v>
      </c>
      <c r="G55" s="86" t="s">
        <v>485</v>
      </c>
      <c r="H55" s="87" t="s">
        <v>194</v>
      </c>
      <c r="I55" s="112"/>
    </row>
    <row r="56" spans="1:10" s="118" customFormat="1" ht="26.25" customHeight="1">
      <c r="A56" s="113" t="s">
        <v>152</v>
      </c>
      <c r="B56" s="114"/>
      <c r="C56" s="139"/>
      <c r="D56" s="115"/>
      <c r="E56" s="115"/>
      <c r="F56" s="116" t="s">
        <v>195</v>
      </c>
      <c r="G56" s="115"/>
      <c r="H56" s="115"/>
      <c r="I56" s="117"/>
    </row>
    <row r="57" spans="1:10" ht="47.25" customHeight="1">
      <c r="A57" s="89" t="s">
        <v>180</v>
      </c>
      <c r="B57" s="119"/>
      <c r="C57" s="91">
        <f>C$1</f>
        <v>44783.041666666664</v>
      </c>
      <c r="D57" s="92">
        <f t="shared" ref="D57:D64" si="2">VLOOKUP(E57,$B$230:$C$246,2,)</f>
        <v>5</v>
      </c>
      <c r="E57" s="16" t="s">
        <v>181</v>
      </c>
      <c r="F57" s="120" t="s">
        <v>196</v>
      </c>
      <c r="G57" s="94" t="s">
        <v>197</v>
      </c>
      <c r="H57" s="121"/>
      <c r="I57" s="95"/>
      <c r="J57" s="74"/>
    </row>
    <row r="58" spans="1:10" ht="47.25" customHeight="1">
      <c r="A58" s="89" t="s">
        <v>180</v>
      </c>
      <c r="B58" s="119"/>
      <c r="C58" s="91">
        <f>C$1</f>
        <v>44783.041666666664</v>
      </c>
      <c r="D58" s="92">
        <f t="shared" si="2"/>
        <v>5</v>
      </c>
      <c r="E58" s="16" t="s">
        <v>181</v>
      </c>
      <c r="F58" s="120" t="s">
        <v>198</v>
      </c>
      <c r="G58" s="94" t="s">
        <v>192</v>
      </c>
      <c r="H58" s="121"/>
      <c r="I58" s="95"/>
      <c r="J58" s="74"/>
    </row>
    <row r="59" spans="1:10" ht="32.25" customHeight="1">
      <c r="A59" s="97" t="s">
        <v>180</v>
      </c>
      <c r="B59" s="75"/>
      <c r="C59" s="78">
        <f>C$1+0.1/24</f>
        <v>44783.04583333333</v>
      </c>
      <c r="D59" s="70">
        <f t="shared" si="2"/>
        <v>30</v>
      </c>
      <c r="E59" s="11" t="s">
        <v>190</v>
      </c>
      <c r="F59" s="71" t="s">
        <v>199</v>
      </c>
      <c r="G59" s="94" t="s">
        <v>192</v>
      </c>
      <c r="H59" s="72"/>
      <c r="I59" s="73"/>
      <c r="J59" s="74"/>
    </row>
    <row r="60" spans="1:10" ht="32.25" customHeight="1">
      <c r="A60" s="97" t="s">
        <v>180</v>
      </c>
      <c r="B60" s="75"/>
      <c r="C60" s="78">
        <f>C$1+0.1/24</f>
        <v>44783.04583333333</v>
      </c>
      <c r="D60" s="70">
        <f t="shared" si="2"/>
        <v>15</v>
      </c>
      <c r="E60" s="11" t="s">
        <v>163</v>
      </c>
      <c r="F60" s="71" t="s">
        <v>200</v>
      </c>
      <c r="G60" s="94" t="s">
        <v>192</v>
      </c>
      <c r="H60" s="72"/>
      <c r="I60" s="73"/>
      <c r="J60" s="74"/>
    </row>
    <row r="61" spans="1:10" ht="15">
      <c r="A61" s="97" t="s">
        <v>180</v>
      </c>
      <c r="B61" s="75"/>
      <c r="C61" s="78">
        <f>C$1+0.35/24</f>
        <v>44783.056249999994</v>
      </c>
      <c r="D61" s="70">
        <f t="shared" si="2"/>
        <v>10</v>
      </c>
      <c r="E61" s="11" t="s">
        <v>201</v>
      </c>
      <c r="F61" s="71" t="s">
        <v>202</v>
      </c>
      <c r="G61" s="94" t="s">
        <v>192</v>
      </c>
      <c r="H61" s="81"/>
      <c r="I61" s="73"/>
      <c r="J61" s="74"/>
    </row>
    <row r="62" spans="1:10" ht="15">
      <c r="A62" s="236" t="s">
        <v>180</v>
      </c>
      <c r="B62" s="237"/>
      <c r="C62" s="238">
        <f>C$1+0.5/24</f>
        <v>44783.0625</v>
      </c>
      <c r="D62" s="239">
        <f t="shared" si="2"/>
        <v>5</v>
      </c>
      <c r="E62" s="240" t="s">
        <v>181</v>
      </c>
      <c r="F62" s="241" t="s">
        <v>515</v>
      </c>
      <c r="G62" s="242" t="s">
        <v>125</v>
      </c>
      <c r="H62" s="216" t="s">
        <v>133</v>
      </c>
      <c r="I62" s="243"/>
      <c r="J62" s="74"/>
    </row>
    <row r="63" spans="1:10" ht="25.5">
      <c r="A63" s="97" t="s">
        <v>180</v>
      </c>
      <c r="B63" s="110"/>
      <c r="C63" s="78">
        <f>C$1+0.59/24</f>
        <v>44783.066249999996</v>
      </c>
      <c r="D63" s="84">
        <f t="shared" si="2"/>
        <v>5</v>
      </c>
      <c r="E63" s="14" t="s">
        <v>181</v>
      </c>
      <c r="F63" s="122" t="s">
        <v>203</v>
      </c>
      <c r="G63" s="94" t="s">
        <v>192</v>
      </c>
      <c r="H63" s="111"/>
      <c r="I63" s="88" t="s">
        <v>204</v>
      </c>
      <c r="J63" s="74"/>
    </row>
    <row r="64" spans="1:10" ht="15">
      <c r="A64" s="109" t="s">
        <v>180</v>
      </c>
      <c r="B64" s="82"/>
      <c r="C64" s="83">
        <f>C$1+0.67/24</f>
        <v>44783.06958333333</v>
      </c>
      <c r="D64" s="84">
        <f t="shared" si="2"/>
        <v>5</v>
      </c>
      <c r="E64" s="14" t="s">
        <v>181</v>
      </c>
      <c r="F64" s="122" t="s">
        <v>205</v>
      </c>
      <c r="G64" s="94" t="s">
        <v>192</v>
      </c>
      <c r="H64" s="111"/>
      <c r="I64" s="112"/>
      <c r="J64" s="74"/>
    </row>
    <row r="65" spans="1:41" ht="28.5" customHeight="1">
      <c r="A65" s="22" t="s">
        <v>152</v>
      </c>
      <c r="B65" s="21"/>
      <c r="C65" s="139"/>
      <c r="D65" s="115"/>
      <c r="E65" s="115"/>
      <c r="F65" s="21" t="s">
        <v>206</v>
      </c>
      <c r="G65" s="115"/>
      <c r="H65" s="115"/>
      <c r="I65" s="117"/>
      <c r="J65" s="74"/>
    </row>
    <row r="66" spans="1:41" ht="154.5" customHeight="1">
      <c r="A66" s="123" t="s">
        <v>207</v>
      </c>
      <c r="B66" s="124"/>
      <c r="C66" s="125">
        <f t="shared" ref="C66:C75" si="3">C$1+0.75/24</f>
        <v>44783.072916666664</v>
      </c>
      <c r="D66" s="126">
        <f>VLOOKUP(E66,$B$230:$C$246,2,)</f>
        <v>7</v>
      </c>
      <c r="E66" s="23" t="s">
        <v>319</v>
      </c>
      <c r="F66" s="127" t="s">
        <v>208</v>
      </c>
      <c r="G66" s="128" t="s">
        <v>209</v>
      </c>
      <c r="H66" s="129"/>
      <c r="I66" s="244" t="s">
        <v>210</v>
      </c>
      <c r="J66" s="74"/>
    </row>
    <row r="67" spans="1:41" ht="54" customHeight="1">
      <c r="A67" s="245" t="s">
        <v>207</v>
      </c>
      <c r="B67" s="214"/>
      <c r="C67" s="233">
        <f t="shared" si="3"/>
        <v>44783.072916666664</v>
      </c>
      <c r="D67" s="149"/>
      <c r="E67" s="200" t="s">
        <v>155</v>
      </c>
      <c r="F67" s="246" t="s">
        <v>516</v>
      </c>
      <c r="G67" s="202" t="s">
        <v>209</v>
      </c>
      <c r="H67" s="216" t="s">
        <v>133</v>
      </c>
      <c r="I67" s="247"/>
      <c r="J67" s="74"/>
    </row>
    <row r="68" spans="1:41" ht="54" customHeight="1">
      <c r="A68" s="97" t="s">
        <v>207</v>
      </c>
      <c r="B68" s="69"/>
      <c r="C68" s="78">
        <f t="shared" si="3"/>
        <v>44783.072916666664</v>
      </c>
      <c r="D68" s="70"/>
      <c r="E68" s="11" t="s">
        <v>158</v>
      </c>
      <c r="F68" s="100" t="s">
        <v>211</v>
      </c>
      <c r="G68" s="25" t="s">
        <v>212</v>
      </c>
      <c r="H68" s="80"/>
      <c r="I68" s="130"/>
      <c r="J68" s="74"/>
    </row>
    <row r="69" spans="1:41" ht="25.5">
      <c r="A69" s="97" t="s">
        <v>207</v>
      </c>
      <c r="B69" s="98"/>
      <c r="C69" s="77">
        <f t="shared" si="3"/>
        <v>44783.072916666664</v>
      </c>
      <c r="D69" s="70">
        <f t="shared" ref="D69:D74" si="4">VLOOKUP(E69,$B$230:$C$246,2,)</f>
        <v>3</v>
      </c>
      <c r="E69" s="11" t="s">
        <v>158</v>
      </c>
      <c r="F69" s="132" t="s">
        <v>213</v>
      </c>
      <c r="G69" s="25" t="s">
        <v>214</v>
      </c>
      <c r="H69" s="133"/>
      <c r="I69" s="73" t="s">
        <v>215</v>
      </c>
      <c r="J69" s="74"/>
    </row>
    <row r="70" spans="1:41" ht="25.5">
      <c r="A70" s="97" t="s">
        <v>207</v>
      </c>
      <c r="B70" s="98"/>
      <c r="C70" s="77">
        <f t="shared" si="3"/>
        <v>44783.072916666664</v>
      </c>
      <c r="D70" s="70">
        <f t="shared" si="4"/>
        <v>3</v>
      </c>
      <c r="E70" s="11" t="s">
        <v>158</v>
      </c>
      <c r="F70" s="100" t="s">
        <v>216</v>
      </c>
      <c r="G70" s="25" t="s">
        <v>214</v>
      </c>
      <c r="H70" s="133"/>
      <c r="I70" s="73" t="s">
        <v>215</v>
      </c>
      <c r="J70" s="74"/>
    </row>
    <row r="71" spans="1:41" ht="54" customHeight="1">
      <c r="A71" s="97" t="s">
        <v>207</v>
      </c>
      <c r="B71" s="69"/>
      <c r="C71" s="77">
        <f t="shared" si="3"/>
        <v>44783.072916666664</v>
      </c>
      <c r="D71" s="70">
        <f t="shared" si="4"/>
        <v>1</v>
      </c>
      <c r="E71" s="11" t="s">
        <v>155</v>
      </c>
      <c r="F71" s="100" t="s">
        <v>217</v>
      </c>
      <c r="G71" s="25" t="s">
        <v>218</v>
      </c>
      <c r="H71" s="80"/>
      <c r="I71" s="131"/>
      <c r="J71" s="74"/>
    </row>
    <row r="72" spans="1:41" ht="54" customHeight="1">
      <c r="A72" s="97" t="s">
        <v>207</v>
      </c>
      <c r="B72" s="69"/>
      <c r="C72" s="77">
        <f t="shared" si="3"/>
        <v>44783.072916666664</v>
      </c>
      <c r="D72" s="70">
        <f t="shared" si="4"/>
        <v>1</v>
      </c>
      <c r="E72" s="11" t="s">
        <v>155</v>
      </c>
      <c r="F72" s="100" t="s">
        <v>219</v>
      </c>
      <c r="G72" s="25" t="s">
        <v>220</v>
      </c>
      <c r="H72" s="80"/>
      <c r="I72" s="73"/>
      <c r="J72" s="74"/>
    </row>
    <row r="73" spans="1:41" ht="54" customHeight="1">
      <c r="A73" s="97" t="s">
        <v>207</v>
      </c>
      <c r="B73" s="69"/>
      <c r="C73" s="77">
        <f t="shared" si="3"/>
        <v>44783.072916666664</v>
      </c>
      <c r="D73" s="70">
        <f t="shared" si="4"/>
        <v>1</v>
      </c>
      <c r="E73" s="11" t="s">
        <v>155</v>
      </c>
      <c r="F73" s="100" t="s">
        <v>221</v>
      </c>
      <c r="G73" s="25" t="s">
        <v>220</v>
      </c>
      <c r="H73" s="80"/>
      <c r="I73" s="73" t="s">
        <v>222</v>
      </c>
      <c r="J73" s="74"/>
    </row>
    <row r="74" spans="1:41" ht="38.25">
      <c r="A74" s="97" t="s">
        <v>207</v>
      </c>
      <c r="B74" s="98"/>
      <c r="C74" s="77">
        <f t="shared" si="3"/>
        <v>44783.072916666664</v>
      </c>
      <c r="D74" s="70">
        <f t="shared" si="4"/>
        <v>1</v>
      </c>
      <c r="E74" s="11" t="s">
        <v>155</v>
      </c>
      <c r="F74" s="132" t="s">
        <v>223</v>
      </c>
      <c r="G74" s="25" t="s">
        <v>125</v>
      </c>
      <c r="H74" s="133"/>
      <c r="I74" s="73" t="s">
        <v>224</v>
      </c>
      <c r="J74" s="74"/>
    </row>
    <row r="75" spans="1:41" ht="20.100000000000001" customHeight="1">
      <c r="A75" s="234" t="s">
        <v>207</v>
      </c>
      <c r="B75" s="192"/>
      <c r="C75" s="235">
        <f t="shared" si="3"/>
        <v>44783.072916666664</v>
      </c>
      <c r="D75" s="194"/>
      <c r="E75" s="195" t="s">
        <v>190</v>
      </c>
      <c r="F75" s="133" t="s">
        <v>225</v>
      </c>
      <c r="G75" s="196" t="s">
        <v>125</v>
      </c>
      <c r="H75" s="133"/>
      <c r="I75" s="131" t="s">
        <v>226</v>
      </c>
    </row>
    <row r="76" spans="1:41" ht="25.5">
      <c r="A76" s="97" t="s">
        <v>207</v>
      </c>
      <c r="B76" s="69"/>
      <c r="C76" s="77">
        <f>C$1+1.75/24</f>
        <v>44783.114583333328</v>
      </c>
      <c r="D76" s="70">
        <f>VLOOKUP(E76,$B$230:$C$246,2,)</f>
        <v>15</v>
      </c>
      <c r="E76" s="11" t="s">
        <v>163</v>
      </c>
      <c r="F76" s="99" t="s">
        <v>227</v>
      </c>
      <c r="G76" s="25" t="s">
        <v>228</v>
      </c>
      <c r="H76" s="80"/>
      <c r="I76" s="96"/>
      <c r="J76" s="74"/>
    </row>
    <row r="77" spans="1:41" ht="43.5" customHeight="1">
      <c r="A77" s="97" t="s">
        <v>207</v>
      </c>
      <c r="B77" s="98"/>
      <c r="C77" s="77">
        <f>C$1+7.75/24</f>
        <v>44783.364583333328</v>
      </c>
      <c r="D77" s="70">
        <f>VLOOKUP(E77,$B$230:$C$246,2,)</f>
        <v>1</v>
      </c>
      <c r="E77" s="11" t="s">
        <v>155</v>
      </c>
      <c r="F77" s="79" t="s">
        <v>229</v>
      </c>
      <c r="G77" s="15" t="s">
        <v>192</v>
      </c>
      <c r="H77" s="76" t="s">
        <v>230</v>
      </c>
      <c r="I77" s="96"/>
      <c r="J77" s="74"/>
    </row>
    <row r="78" spans="1:41" ht="31.5" customHeight="1">
      <c r="A78" s="245" t="s">
        <v>207</v>
      </c>
      <c r="B78" s="248"/>
      <c r="C78" s="249">
        <f>C$1+7.75/24</f>
        <v>44783.364583333328</v>
      </c>
      <c r="D78" s="149"/>
      <c r="E78" s="202" t="s">
        <v>181</v>
      </c>
      <c r="F78" s="215" t="s">
        <v>517</v>
      </c>
      <c r="G78" s="250" t="s">
        <v>209</v>
      </c>
      <c r="H78" s="216" t="s">
        <v>133</v>
      </c>
      <c r="I78" s="251"/>
      <c r="J78" s="74"/>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row>
    <row r="79" spans="1:41" ht="43.5" customHeight="1">
      <c r="A79" s="10" t="s">
        <v>207</v>
      </c>
      <c r="B79" s="98"/>
      <c r="C79" s="77">
        <f>C$1+7.75/24</f>
        <v>44783.364583333328</v>
      </c>
      <c r="D79" s="70" t="e">
        <f>VLOOKUP(E79,$B$263:$C$279,2,)</f>
        <v>#N/A</v>
      </c>
      <c r="E79" s="25" t="s">
        <v>181</v>
      </c>
      <c r="F79" s="79" t="s">
        <v>231</v>
      </c>
      <c r="G79" s="25" t="s">
        <v>212</v>
      </c>
      <c r="H79" s="76" t="s">
        <v>230</v>
      </c>
      <c r="I79" s="96"/>
      <c r="J79" s="74"/>
    </row>
    <row r="80" spans="1:41" ht="73.5" customHeight="1">
      <c r="A80" s="109" t="s">
        <v>207</v>
      </c>
      <c r="B80" s="134"/>
      <c r="C80" s="77">
        <f>C$1+7.75/24</f>
        <v>44783.364583333328</v>
      </c>
      <c r="D80" s="84"/>
      <c r="E80" s="14" t="s">
        <v>190</v>
      </c>
      <c r="F80" s="135" t="s">
        <v>232</v>
      </c>
      <c r="G80" s="25" t="s">
        <v>192</v>
      </c>
      <c r="H80" s="136"/>
      <c r="I80" s="96"/>
      <c r="J80" s="74"/>
    </row>
    <row r="81" spans="1:10" s="142" customFormat="1" ht="34.5" customHeight="1">
      <c r="A81" s="137" t="s">
        <v>152</v>
      </c>
      <c r="B81" s="138"/>
      <c r="C81" s="139"/>
      <c r="D81" s="115"/>
      <c r="E81" s="139"/>
      <c r="F81" s="140" t="s">
        <v>233</v>
      </c>
      <c r="G81" s="115"/>
      <c r="H81" s="115"/>
      <c r="I81" s="117"/>
      <c r="J81" s="141"/>
    </row>
    <row r="82" spans="1:10" ht="20.100000000000001" customHeight="1">
      <c r="A82" s="89" t="s">
        <v>234</v>
      </c>
      <c r="B82" s="143"/>
      <c r="C82" s="77">
        <f>C$1+8.25/24</f>
        <v>44783.385416666664</v>
      </c>
      <c r="D82" s="92"/>
      <c r="E82" s="11" t="s">
        <v>190</v>
      </c>
      <c r="F82" s="120" t="s">
        <v>235</v>
      </c>
      <c r="G82" s="94" t="s">
        <v>236</v>
      </c>
      <c r="H82" s="121"/>
      <c r="I82" s="96"/>
      <c r="J82" s="74"/>
    </row>
    <row r="83" spans="1:10" ht="20.100000000000001" customHeight="1">
      <c r="A83" s="89" t="s">
        <v>234</v>
      </c>
      <c r="B83" s="143"/>
      <c r="C83" s="77">
        <f t="shared" ref="C83:C94" si="5">C$1+8.75/24</f>
        <v>44783.40625</v>
      </c>
      <c r="D83" s="92">
        <f>VLOOKUP(E83,$B$230:$C$246,2,)</f>
        <v>5</v>
      </c>
      <c r="E83" s="16" t="s">
        <v>181</v>
      </c>
      <c r="F83" s="120" t="s">
        <v>237</v>
      </c>
      <c r="G83" s="94" t="s">
        <v>192</v>
      </c>
      <c r="H83" s="121"/>
      <c r="I83" s="96"/>
      <c r="J83" s="74"/>
    </row>
    <row r="84" spans="1:10" ht="20.100000000000001" customHeight="1">
      <c r="A84" s="97" t="s">
        <v>234</v>
      </c>
      <c r="B84" s="69"/>
      <c r="C84" s="77">
        <f t="shared" si="5"/>
        <v>44783.40625</v>
      </c>
      <c r="D84" s="70">
        <f>VLOOKUP(E84,$B$230:$C$246,2,)</f>
        <v>5</v>
      </c>
      <c r="E84" s="11" t="s">
        <v>181</v>
      </c>
      <c r="F84" s="71" t="s">
        <v>238</v>
      </c>
      <c r="G84" s="25" t="s">
        <v>192</v>
      </c>
      <c r="H84" s="121"/>
      <c r="I84" s="96"/>
      <c r="J84" s="74"/>
    </row>
    <row r="85" spans="1:10" ht="15">
      <c r="A85" s="245" t="s">
        <v>234</v>
      </c>
      <c r="B85" s="214"/>
      <c r="C85" s="249">
        <f t="shared" si="5"/>
        <v>44783.40625</v>
      </c>
      <c r="D85" s="149"/>
      <c r="E85" s="200" t="s">
        <v>181</v>
      </c>
      <c r="F85" s="252" t="s">
        <v>518</v>
      </c>
      <c r="G85" s="202" t="s">
        <v>125</v>
      </c>
      <c r="H85" s="216" t="s">
        <v>133</v>
      </c>
      <c r="I85" s="251" t="s">
        <v>519</v>
      </c>
      <c r="J85" s="74"/>
    </row>
    <row r="86" spans="1:10" ht="20.100000000000001" customHeight="1">
      <c r="A86" s="97" t="s">
        <v>234</v>
      </c>
      <c r="B86" s="69"/>
      <c r="C86" s="77">
        <f t="shared" si="5"/>
        <v>44783.40625</v>
      </c>
      <c r="D86" s="70">
        <f>VLOOKUP(E86,$B$230:$C$246,2,)</f>
        <v>5</v>
      </c>
      <c r="E86" s="11" t="s">
        <v>181</v>
      </c>
      <c r="F86" s="79" t="s">
        <v>239</v>
      </c>
      <c r="G86" s="25" t="s">
        <v>125</v>
      </c>
      <c r="H86" s="100"/>
      <c r="I86" s="96"/>
      <c r="J86" s="74"/>
    </row>
    <row r="87" spans="1:10" ht="20.100000000000001" customHeight="1">
      <c r="A87" s="97" t="s">
        <v>234</v>
      </c>
      <c r="B87" s="69"/>
      <c r="C87" s="77">
        <f t="shared" si="5"/>
        <v>44783.40625</v>
      </c>
      <c r="D87" s="70">
        <f>VLOOKUP(E87,$B$230:$C$246,2,)</f>
        <v>5</v>
      </c>
      <c r="E87" s="11" t="s">
        <v>181</v>
      </c>
      <c r="F87" s="79" t="s">
        <v>240</v>
      </c>
      <c r="G87" s="25" t="s">
        <v>125</v>
      </c>
      <c r="H87" s="100"/>
      <c r="I87" s="96"/>
      <c r="J87" s="74"/>
    </row>
    <row r="88" spans="1:10" ht="25.5">
      <c r="A88" s="97" t="s">
        <v>234</v>
      </c>
      <c r="B88" s="69"/>
      <c r="C88" s="77">
        <f t="shared" si="5"/>
        <v>44783.40625</v>
      </c>
      <c r="D88" s="70">
        <f>VLOOKUP(E88,$B$230:$C$246,2,)</f>
        <v>5</v>
      </c>
      <c r="E88" s="11" t="s">
        <v>181</v>
      </c>
      <c r="F88" s="79" t="s">
        <v>241</v>
      </c>
      <c r="G88" s="25" t="s">
        <v>214</v>
      </c>
      <c r="H88" s="100"/>
      <c r="I88" s="96"/>
      <c r="J88" s="74"/>
    </row>
    <row r="89" spans="1:10" ht="43.5" customHeight="1">
      <c r="A89" s="97" t="s">
        <v>207</v>
      </c>
      <c r="B89" s="69"/>
      <c r="C89" s="77">
        <f t="shared" si="5"/>
        <v>44783.40625</v>
      </c>
      <c r="D89" s="70">
        <f>VLOOKUP(E89,$B$230:$C$246,2,)</f>
        <v>30</v>
      </c>
      <c r="E89" s="11" t="s">
        <v>190</v>
      </c>
      <c r="F89" s="79" t="s">
        <v>242</v>
      </c>
      <c r="G89" s="15" t="s">
        <v>243</v>
      </c>
      <c r="H89" s="76" t="s">
        <v>230</v>
      </c>
      <c r="I89" s="96"/>
      <c r="J89" s="74"/>
    </row>
    <row r="90" spans="1:10" ht="43.5" customHeight="1">
      <c r="A90" s="245" t="s">
        <v>207</v>
      </c>
      <c r="B90" s="253"/>
      <c r="C90" s="249">
        <f t="shared" si="5"/>
        <v>44783.40625</v>
      </c>
      <c r="D90" s="149"/>
      <c r="E90" s="200" t="s">
        <v>201</v>
      </c>
      <c r="F90" s="215" t="s">
        <v>520</v>
      </c>
      <c r="G90" s="202" t="s">
        <v>521</v>
      </c>
      <c r="H90" s="216" t="s">
        <v>133</v>
      </c>
      <c r="I90" s="243"/>
      <c r="J90" s="74"/>
    </row>
    <row r="91" spans="1:10" ht="43.5" customHeight="1">
      <c r="A91" s="97" t="s">
        <v>207</v>
      </c>
      <c r="B91" s="98"/>
      <c r="C91" s="77">
        <f t="shared" si="5"/>
        <v>44783.40625</v>
      </c>
      <c r="D91" s="70"/>
      <c r="E91" s="11" t="s">
        <v>155</v>
      </c>
      <c r="F91" s="79" t="s">
        <v>244</v>
      </c>
      <c r="G91" s="25" t="s">
        <v>209</v>
      </c>
      <c r="H91" s="76"/>
      <c r="I91" s="73" t="s">
        <v>245</v>
      </c>
      <c r="J91" s="74"/>
    </row>
    <row r="92" spans="1:10" ht="89.25">
      <c r="A92" s="97" t="s">
        <v>246</v>
      </c>
      <c r="B92" s="98"/>
      <c r="C92" s="77">
        <f t="shared" si="5"/>
        <v>44783.40625</v>
      </c>
      <c r="D92" s="70">
        <f>VLOOKUP(E92,$B$230:$C$246,2,)</f>
        <v>1</v>
      </c>
      <c r="E92" s="11" t="s">
        <v>155</v>
      </c>
      <c r="F92" s="79" t="s">
        <v>247</v>
      </c>
      <c r="G92" s="25" t="s">
        <v>125</v>
      </c>
      <c r="H92" s="100" t="s">
        <v>248</v>
      </c>
      <c r="I92" s="96"/>
      <c r="J92" s="74"/>
    </row>
    <row r="93" spans="1:10" ht="15">
      <c r="A93" s="97" t="s">
        <v>207</v>
      </c>
      <c r="B93" s="98"/>
      <c r="C93" s="77">
        <f t="shared" si="5"/>
        <v>44783.40625</v>
      </c>
      <c r="D93" s="70" t="e">
        <f>VLOOKUP(E93,$B$259:$C$275,2,)</f>
        <v>#N/A</v>
      </c>
      <c r="E93" s="11" t="s">
        <v>155</v>
      </c>
      <c r="F93" s="79" t="s">
        <v>249</v>
      </c>
      <c r="G93" s="25" t="s">
        <v>125</v>
      </c>
      <c r="H93" s="100"/>
      <c r="I93" s="73" t="s">
        <v>250</v>
      </c>
      <c r="J93" s="74"/>
    </row>
    <row r="94" spans="1:10" ht="15">
      <c r="A94" s="97" t="s">
        <v>207</v>
      </c>
      <c r="B94" s="98"/>
      <c r="C94" s="77">
        <f t="shared" si="5"/>
        <v>44783.40625</v>
      </c>
      <c r="D94" s="70" t="e">
        <f>VLOOKUP(E94,$B$259:$C$275,2,)</f>
        <v>#N/A</v>
      </c>
      <c r="E94" s="11" t="s">
        <v>155</v>
      </c>
      <c r="F94" s="79" t="s">
        <v>251</v>
      </c>
      <c r="G94" s="25" t="s">
        <v>192</v>
      </c>
      <c r="H94" s="100"/>
      <c r="I94" s="73" t="s">
        <v>250</v>
      </c>
      <c r="J94" s="74"/>
    </row>
    <row r="95" spans="1:10" ht="54">
      <c r="A95" s="144" t="s">
        <v>152</v>
      </c>
      <c r="B95" s="145"/>
      <c r="C95" s="146"/>
      <c r="D95" s="146"/>
      <c r="E95" s="146"/>
      <c r="F95" s="146" t="s">
        <v>252</v>
      </c>
      <c r="G95" s="146"/>
      <c r="H95" s="146"/>
      <c r="I95" s="147" t="s">
        <v>253</v>
      </c>
      <c r="J95" s="74"/>
    </row>
    <row r="96" spans="1:10" ht="24.95" customHeight="1">
      <c r="A96" s="148" t="s">
        <v>254</v>
      </c>
      <c r="B96" s="98"/>
      <c r="C96" s="77">
        <f>C$1+9.75/24</f>
        <v>44783.447916666664</v>
      </c>
      <c r="D96" s="149">
        <f t="shared" ref="D96:D103" si="6">VLOOKUP(E96,$B$230:$C$246,2,)</f>
        <v>10</v>
      </c>
      <c r="E96" s="11" t="s">
        <v>201</v>
      </c>
      <c r="F96" s="150" t="s">
        <v>255</v>
      </c>
      <c r="G96" s="25" t="s">
        <v>256</v>
      </c>
      <c r="H96" s="80"/>
      <c r="I96" s="73"/>
      <c r="J96" s="74"/>
    </row>
    <row r="97" spans="1:10" ht="24.95" customHeight="1">
      <c r="A97" s="148" t="s">
        <v>254</v>
      </c>
      <c r="B97" s="98"/>
      <c r="C97" s="77">
        <f>C$1+9.75/24</f>
        <v>44783.447916666664</v>
      </c>
      <c r="D97" s="149"/>
      <c r="E97" s="11" t="s">
        <v>163</v>
      </c>
      <c r="F97" s="150" t="s">
        <v>257</v>
      </c>
      <c r="G97" s="25" t="s">
        <v>125</v>
      </c>
      <c r="H97" s="80"/>
      <c r="I97" s="73"/>
      <c r="J97" s="74"/>
    </row>
    <row r="98" spans="1:10" ht="24.95" customHeight="1">
      <c r="A98" s="148" t="s">
        <v>254</v>
      </c>
      <c r="B98" s="98"/>
      <c r="C98" s="77">
        <f>C$1+9.75/24</f>
        <v>44783.447916666664</v>
      </c>
      <c r="D98" s="149"/>
      <c r="E98" s="11" t="s">
        <v>201</v>
      </c>
      <c r="F98" s="150" t="s">
        <v>258</v>
      </c>
      <c r="G98" s="25" t="s">
        <v>125</v>
      </c>
      <c r="H98" s="80"/>
      <c r="I98" s="73"/>
      <c r="J98" s="74"/>
    </row>
    <row r="99" spans="1:10" ht="24.95" customHeight="1">
      <c r="A99" s="148" t="s">
        <v>254</v>
      </c>
      <c r="B99" s="69"/>
      <c r="C99" s="77">
        <f t="shared" ref="C99:C132" si="7">C$1+9.75/24</f>
        <v>44783.447916666664</v>
      </c>
      <c r="D99" s="149">
        <f t="shared" si="6"/>
        <v>15</v>
      </c>
      <c r="E99" s="11" t="s">
        <v>163</v>
      </c>
      <c r="F99" s="151" t="s">
        <v>259</v>
      </c>
      <c r="G99" s="25" t="s">
        <v>256</v>
      </c>
      <c r="H99" s="80"/>
      <c r="I99" s="152"/>
      <c r="J99" s="74"/>
    </row>
    <row r="100" spans="1:10" ht="24.95" customHeight="1">
      <c r="A100" s="148" t="s">
        <v>254</v>
      </c>
      <c r="B100" s="98"/>
      <c r="C100" s="77">
        <f t="shared" si="7"/>
        <v>44783.447916666664</v>
      </c>
      <c r="D100" s="70">
        <f t="shared" si="6"/>
        <v>15</v>
      </c>
      <c r="E100" s="11" t="s">
        <v>163</v>
      </c>
      <c r="F100" s="79" t="s">
        <v>260</v>
      </c>
      <c r="G100" s="25" t="s">
        <v>256</v>
      </c>
      <c r="H100" s="80"/>
      <c r="I100" s="96"/>
      <c r="J100" s="74"/>
    </row>
    <row r="101" spans="1:10" ht="24.95" customHeight="1">
      <c r="A101" s="148" t="s">
        <v>254</v>
      </c>
      <c r="B101" s="98"/>
      <c r="C101" s="77">
        <f t="shared" si="7"/>
        <v>44783.447916666664</v>
      </c>
      <c r="D101" s="149">
        <f t="shared" si="6"/>
        <v>10</v>
      </c>
      <c r="E101" s="11" t="s">
        <v>201</v>
      </c>
      <c r="F101" s="79" t="s">
        <v>261</v>
      </c>
      <c r="G101" s="25" t="s">
        <v>256</v>
      </c>
      <c r="H101" s="80"/>
      <c r="I101" s="96"/>
      <c r="J101" s="74"/>
    </row>
    <row r="102" spans="1:10" ht="24.95" customHeight="1">
      <c r="A102" s="148" t="s">
        <v>254</v>
      </c>
      <c r="B102" s="98"/>
      <c r="C102" s="77">
        <f t="shared" si="7"/>
        <v>44783.447916666664</v>
      </c>
      <c r="D102" s="149">
        <f t="shared" si="6"/>
        <v>10</v>
      </c>
      <c r="E102" s="11" t="s">
        <v>201</v>
      </c>
      <c r="F102" s="79" t="s">
        <v>262</v>
      </c>
      <c r="G102" s="25" t="s">
        <v>256</v>
      </c>
      <c r="H102" s="80"/>
      <c r="I102" s="96"/>
      <c r="J102" s="74"/>
    </row>
    <row r="103" spans="1:10" ht="24.95" customHeight="1">
      <c r="A103" s="148" t="s">
        <v>254</v>
      </c>
      <c r="B103" s="98"/>
      <c r="C103" s="77">
        <f t="shared" si="7"/>
        <v>44783.447916666664</v>
      </c>
      <c r="D103" s="149">
        <f t="shared" si="6"/>
        <v>10</v>
      </c>
      <c r="E103" s="11" t="s">
        <v>201</v>
      </c>
      <c r="F103" s="79" t="s">
        <v>263</v>
      </c>
      <c r="G103" s="25" t="s">
        <v>256</v>
      </c>
      <c r="H103" s="80"/>
      <c r="I103" s="96"/>
      <c r="J103" s="74"/>
    </row>
    <row r="104" spans="1:10" ht="24.95" customHeight="1">
      <c r="A104" s="148" t="s">
        <v>254</v>
      </c>
      <c r="B104" s="98"/>
      <c r="C104" s="77">
        <f t="shared" si="7"/>
        <v>44783.447916666664</v>
      </c>
      <c r="D104" s="149">
        <f>VLOOKUP(E104,$B$216:$C$232,2,)</f>
        <v>10</v>
      </c>
      <c r="E104" s="11" t="s">
        <v>201</v>
      </c>
      <c r="F104" s="79" t="s">
        <v>264</v>
      </c>
      <c r="G104" s="25" t="s">
        <v>256</v>
      </c>
      <c r="H104" s="80"/>
      <c r="I104" s="96"/>
      <c r="J104" s="74"/>
    </row>
    <row r="105" spans="1:10" ht="24.95" customHeight="1">
      <c r="A105" s="148" t="s">
        <v>254</v>
      </c>
      <c r="B105" s="153"/>
      <c r="C105" s="77">
        <f t="shared" si="7"/>
        <v>44783.447916666664</v>
      </c>
      <c r="D105" s="149">
        <f t="shared" ref="D105:D134" si="8">VLOOKUP(E105,$B$230:$C$246,2,)</f>
        <v>10</v>
      </c>
      <c r="E105" s="11" t="s">
        <v>201</v>
      </c>
      <c r="F105" s="99" t="s">
        <v>265</v>
      </c>
      <c r="G105" s="25" t="s">
        <v>256</v>
      </c>
      <c r="H105" s="80"/>
      <c r="I105" s="96"/>
      <c r="J105" s="74"/>
    </row>
    <row r="106" spans="1:10" ht="24.95" customHeight="1">
      <c r="A106" s="148" t="s">
        <v>254</v>
      </c>
      <c r="B106" s="153"/>
      <c r="C106" s="77">
        <f t="shared" si="7"/>
        <v>44783.447916666664</v>
      </c>
      <c r="D106" s="149">
        <f t="shared" si="8"/>
        <v>10</v>
      </c>
      <c r="E106" s="11" t="s">
        <v>201</v>
      </c>
      <c r="F106" s="99" t="s">
        <v>266</v>
      </c>
      <c r="G106" s="25" t="s">
        <v>256</v>
      </c>
      <c r="H106" s="80"/>
      <c r="I106" s="96"/>
      <c r="J106" s="74"/>
    </row>
    <row r="107" spans="1:10" ht="24.95" customHeight="1">
      <c r="A107" s="148" t="s">
        <v>254</v>
      </c>
      <c r="B107" s="98"/>
      <c r="C107" s="77">
        <f t="shared" si="7"/>
        <v>44783.447916666664</v>
      </c>
      <c r="D107" s="149">
        <f t="shared" si="8"/>
        <v>30</v>
      </c>
      <c r="E107" s="11" t="s">
        <v>190</v>
      </c>
      <c r="F107" s="79" t="s">
        <v>267</v>
      </c>
      <c r="G107" s="25" t="s">
        <v>256</v>
      </c>
      <c r="H107" s="80"/>
      <c r="I107" s="96"/>
      <c r="J107" s="74"/>
    </row>
    <row r="108" spans="1:10" ht="24.95" customHeight="1">
      <c r="A108" s="148" t="s">
        <v>254</v>
      </c>
      <c r="B108" s="98"/>
      <c r="C108" s="77">
        <f t="shared" si="7"/>
        <v>44783.447916666664</v>
      </c>
      <c r="D108" s="149">
        <f t="shared" si="8"/>
        <v>30</v>
      </c>
      <c r="E108" s="11" t="s">
        <v>190</v>
      </c>
      <c r="F108" s="79" t="s">
        <v>268</v>
      </c>
      <c r="G108" s="25" t="s">
        <v>256</v>
      </c>
      <c r="H108" s="80"/>
      <c r="I108" s="96"/>
      <c r="J108" s="74"/>
    </row>
    <row r="109" spans="1:10" ht="24.95" customHeight="1">
      <c r="A109" s="148" t="s">
        <v>254</v>
      </c>
      <c r="B109" s="153"/>
      <c r="C109" s="77">
        <f t="shared" si="7"/>
        <v>44783.447916666664</v>
      </c>
      <c r="D109" s="70">
        <f t="shared" si="8"/>
        <v>10</v>
      </c>
      <c r="E109" s="11" t="s">
        <v>201</v>
      </c>
      <c r="F109" s="99" t="s">
        <v>269</v>
      </c>
      <c r="G109" s="25" t="s">
        <v>256</v>
      </c>
      <c r="H109" s="100"/>
      <c r="I109" s="96"/>
      <c r="J109" s="74"/>
    </row>
    <row r="110" spans="1:10" ht="24.95" customHeight="1">
      <c r="A110" s="148" t="s">
        <v>254</v>
      </c>
      <c r="B110" s="153"/>
      <c r="C110" s="77">
        <f t="shared" si="7"/>
        <v>44783.447916666664</v>
      </c>
      <c r="D110" s="70"/>
      <c r="E110" s="11" t="s">
        <v>201</v>
      </c>
      <c r="F110" s="99" t="s">
        <v>270</v>
      </c>
      <c r="G110" s="25" t="s">
        <v>125</v>
      </c>
      <c r="H110" s="100"/>
      <c r="I110" s="96"/>
      <c r="J110" s="74"/>
    </row>
    <row r="111" spans="1:10" ht="24.95" customHeight="1">
      <c r="A111" s="148" t="s">
        <v>254</v>
      </c>
      <c r="B111" s="153"/>
      <c r="C111" s="77">
        <f t="shared" si="7"/>
        <v>44783.447916666664</v>
      </c>
      <c r="D111" s="149">
        <f t="shared" si="8"/>
        <v>45</v>
      </c>
      <c r="E111" s="11" t="s">
        <v>271</v>
      </c>
      <c r="F111" s="71" t="s">
        <v>272</v>
      </c>
      <c r="G111" s="25" t="s">
        <v>256</v>
      </c>
      <c r="H111" s="72"/>
      <c r="I111" s="154"/>
      <c r="J111" s="74"/>
    </row>
    <row r="112" spans="1:10" ht="24.95" customHeight="1">
      <c r="A112" s="148" t="s">
        <v>254</v>
      </c>
      <c r="B112" s="153"/>
      <c r="C112" s="77">
        <f t="shared" si="7"/>
        <v>44783.447916666664</v>
      </c>
      <c r="D112" s="149">
        <f t="shared" si="8"/>
        <v>10</v>
      </c>
      <c r="E112" s="11" t="s">
        <v>201</v>
      </c>
      <c r="F112" s="150" t="s">
        <v>273</v>
      </c>
      <c r="G112" s="25" t="s">
        <v>256</v>
      </c>
      <c r="H112" s="80"/>
      <c r="I112" s="96"/>
      <c r="J112" s="74"/>
    </row>
    <row r="113" spans="1:10" ht="24.95" customHeight="1">
      <c r="A113" s="148" t="s">
        <v>254</v>
      </c>
      <c r="B113" s="153"/>
      <c r="C113" s="77">
        <f t="shared" si="7"/>
        <v>44783.447916666664</v>
      </c>
      <c r="D113" s="149">
        <f t="shared" si="8"/>
        <v>10</v>
      </c>
      <c r="E113" s="11" t="s">
        <v>201</v>
      </c>
      <c r="F113" s="99" t="s">
        <v>274</v>
      </c>
      <c r="G113" s="25" t="s">
        <v>256</v>
      </c>
      <c r="H113" s="80"/>
      <c r="I113" s="96"/>
      <c r="J113" s="74"/>
    </row>
    <row r="114" spans="1:10" ht="24.95" customHeight="1">
      <c r="A114" s="148" t="s">
        <v>254</v>
      </c>
      <c r="B114" s="153"/>
      <c r="C114" s="77">
        <f t="shared" si="7"/>
        <v>44783.447916666664</v>
      </c>
      <c r="D114" s="149">
        <f t="shared" si="8"/>
        <v>10</v>
      </c>
      <c r="E114" s="11" t="s">
        <v>201</v>
      </c>
      <c r="F114" s="99" t="s">
        <v>275</v>
      </c>
      <c r="G114" s="25" t="s">
        <v>256</v>
      </c>
      <c r="H114" s="80"/>
      <c r="I114" s="155"/>
      <c r="J114" s="74"/>
    </row>
    <row r="115" spans="1:10" ht="24.95" customHeight="1">
      <c r="A115" s="148" t="s">
        <v>254</v>
      </c>
      <c r="B115" s="153"/>
      <c r="C115" s="77">
        <f t="shared" si="7"/>
        <v>44783.447916666664</v>
      </c>
      <c r="D115" s="149">
        <f t="shared" si="8"/>
        <v>10</v>
      </c>
      <c r="E115" s="11" t="s">
        <v>201</v>
      </c>
      <c r="F115" s="79" t="s">
        <v>276</v>
      </c>
      <c r="G115" s="25" t="s">
        <v>256</v>
      </c>
      <c r="H115" s="80"/>
      <c r="I115" s="156"/>
      <c r="J115" s="74"/>
    </row>
    <row r="116" spans="1:10" ht="20.100000000000001" customHeight="1">
      <c r="A116" s="148" t="s">
        <v>254</v>
      </c>
      <c r="B116" s="153"/>
      <c r="C116" s="77">
        <f t="shared" si="7"/>
        <v>44783.447916666664</v>
      </c>
      <c r="D116" s="149">
        <f t="shared" si="8"/>
        <v>10</v>
      </c>
      <c r="E116" s="11" t="s">
        <v>201</v>
      </c>
      <c r="F116" s="79" t="s">
        <v>277</v>
      </c>
      <c r="G116" s="25" t="s">
        <v>256</v>
      </c>
      <c r="H116" s="80"/>
      <c r="I116" s="155"/>
      <c r="J116" s="74"/>
    </row>
    <row r="117" spans="1:10" ht="20.100000000000001" customHeight="1">
      <c r="A117" s="148" t="s">
        <v>254</v>
      </c>
      <c r="B117" s="153"/>
      <c r="C117" s="77">
        <f t="shared" si="7"/>
        <v>44783.447916666664</v>
      </c>
      <c r="D117" s="149">
        <f t="shared" si="8"/>
        <v>30</v>
      </c>
      <c r="E117" s="11" t="s">
        <v>190</v>
      </c>
      <c r="F117" s="99" t="s">
        <v>278</v>
      </c>
      <c r="G117" s="25" t="s">
        <v>256</v>
      </c>
      <c r="H117" s="80"/>
      <c r="I117" s="155"/>
      <c r="J117" s="74"/>
    </row>
    <row r="118" spans="1:10" ht="20.100000000000001" customHeight="1">
      <c r="A118" s="148" t="s">
        <v>254</v>
      </c>
      <c r="B118" s="153"/>
      <c r="C118" s="77">
        <f t="shared" si="7"/>
        <v>44783.447916666664</v>
      </c>
      <c r="D118" s="149">
        <f t="shared" si="8"/>
        <v>15</v>
      </c>
      <c r="E118" s="11" t="s">
        <v>163</v>
      </c>
      <c r="F118" s="79" t="s">
        <v>279</v>
      </c>
      <c r="G118" s="25" t="s">
        <v>256</v>
      </c>
      <c r="H118" s="80"/>
      <c r="I118" s="155"/>
      <c r="J118" s="74"/>
    </row>
    <row r="119" spans="1:10" ht="20.100000000000001" customHeight="1">
      <c r="A119" s="148" t="s">
        <v>254</v>
      </c>
      <c r="B119" s="153"/>
      <c r="C119" s="77">
        <f t="shared" si="7"/>
        <v>44783.447916666664</v>
      </c>
      <c r="D119" s="149">
        <f t="shared" si="8"/>
        <v>10</v>
      </c>
      <c r="E119" s="11" t="s">
        <v>201</v>
      </c>
      <c r="F119" s="99" t="s">
        <v>280</v>
      </c>
      <c r="G119" s="25" t="s">
        <v>256</v>
      </c>
      <c r="H119" s="80"/>
      <c r="I119" s="96"/>
      <c r="J119" s="74"/>
    </row>
    <row r="120" spans="1:10" ht="20.100000000000001" customHeight="1">
      <c r="A120" s="148" t="s">
        <v>254</v>
      </c>
      <c r="B120" s="153"/>
      <c r="C120" s="77">
        <f t="shared" si="7"/>
        <v>44783.447916666664</v>
      </c>
      <c r="D120" s="149">
        <f t="shared" si="8"/>
        <v>20</v>
      </c>
      <c r="E120" s="11" t="s">
        <v>281</v>
      </c>
      <c r="F120" s="99" t="s">
        <v>282</v>
      </c>
      <c r="G120" s="25" t="s">
        <v>256</v>
      </c>
      <c r="H120" s="80"/>
      <c r="I120" s="96"/>
      <c r="J120" s="74"/>
    </row>
    <row r="121" spans="1:10" ht="20.100000000000001" customHeight="1">
      <c r="A121" s="148" t="s">
        <v>254</v>
      </c>
      <c r="B121" s="153"/>
      <c r="C121" s="77">
        <f t="shared" si="7"/>
        <v>44783.447916666664</v>
      </c>
      <c r="D121" s="149">
        <f t="shared" si="8"/>
        <v>30</v>
      </c>
      <c r="E121" s="11" t="s">
        <v>190</v>
      </c>
      <c r="F121" s="79" t="s">
        <v>283</v>
      </c>
      <c r="G121" s="25" t="s">
        <v>256</v>
      </c>
      <c r="H121" s="80"/>
      <c r="I121" s="131"/>
      <c r="J121" s="74"/>
    </row>
    <row r="122" spans="1:10" ht="20.100000000000001" customHeight="1">
      <c r="A122" s="148" t="s">
        <v>254</v>
      </c>
      <c r="B122" s="153"/>
      <c r="C122" s="77">
        <f t="shared" si="7"/>
        <v>44783.447916666664</v>
      </c>
      <c r="D122" s="149">
        <f t="shared" si="8"/>
        <v>30</v>
      </c>
      <c r="E122" s="11" t="s">
        <v>190</v>
      </c>
      <c r="F122" s="150" t="s">
        <v>284</v>
      </c>
      <c r="G122" s="25" t="s">
        <v>256</v>
      </c>
      <c r="H122" s="80"/>
      <c r="I122" s="96"/>
      <c r="J122" s="74"/>
    </row>
    <row r="123" spans="1:10" ht="20.100000000000001" customHeight="1">
      <c r="A123" s="148" t="s">
        <v>254</v>
      </c>
      <c r="B123" s="153"/>
      <c r="C123" s="77">
        <f t="shared" si="7"/>
        <v>44783.447916666664</v>
      </c>
      <c r="D123" s="149">
        <f t="shared" si="8"/>
        <v>15</v>
      </c>
      <c r="E123" s="11" t="s">
        <v>163</v>
      </c>
      <c r="F123" s="79" t="s">
        <v>285</v>
      </c>
      <c r="G123" s="25" t="s">
        <v>256</v>
      </c>
      <c r="H123" s="80"/>
      <c r="I123" s="96"/>
      <c r="J123" s="74"/>
    </row>
    <row r="124" spans="1:10" ht="20.100000000000001" customHeight="1">
      <c r="A124" s="148" t="s">
        <v>254</v>
      </c>
      <c r="B124" s="153"/>
      <c r="C124" s="77">
        <f t="shared" si="7"/>
        <v>44783.447916666664</v>
      </c>
      <c r="D124" s="149">
        <f t="shared" si="8"/>
        <v>15</v>
      </c>
      <c r="E124" s="11" t="s">
        <v>163</v>
      </c>
      <c r="F124" s="79" t="s">
        <v>286</v>
      </c>
      <c r="G124" s="25" t="s">
        <v>256</v>
      </c>
      <c r="H124" s="80"/>
      <c r="I124" s="155"/>
      <c r="J124" s="74"/>
    </row>
    <row r="125" spans="1:10" ht="20.100000000000001" customHeight="1">
      <c r="A125" s="148" t="s">
        <v>254</v>
      </c>
      <c r="B125" s="153"/>
      <c r="C125" s="77">
        <f t="shared" si="7"/>
        <v>44783.447916666664</v>
      </c>
      <c r="D125" s="149">
        <f t="shared" si="8"/>
        <v>15</v>
      </c>
      <c r="E125" s="11" t="s">
        <v>163</v>
      </c>
      <c r="F125" s="79" t="s">
        <v>287</v>
      </c>
      <c r="G125" s="25" t="s">
        <v>256</v>
      </c>
      <c r="H125" s="80"/>
      <c r="I125" s="155"/>
      <c r="J125" s="74"/>
    </row>
    <row r="126" spans="1:10" ht="20.100000000000001" customHeight="1">
      <c r="A126" s="148" t="s">
        <v>254</v>
      </c>
      <c r="B126" s="153"/>
      <c r="C126" s="77">
        <f t="shared" si="7"/>
        <v>44783.447916666664</v>
      </c>
      <c r="D126" s="149">
        <f t="shared" si="8"/>
        <v>15</v>
      </c>
      <c r="E126" s="11" t="s">
        <v>163</v>
      </c>
      <c r="F126" s="71" t="s">
        <v>288</v>
      </c>
      <c r="G126" s="25" t="s">
        <v>256</v>
      </c>
      <c r="H126" s="80"/>
      <c r="I126" s="155"/>
      <c r="J126" s="74"/>
    </row>
    <row r="127" spans="1:10" ht="20.100000000000001" customHeight="1">
      <c r="A127" s="148" t="s">
        <v>254</v>
      </c>
      <c r="B127" s="153"/>
      <c r="C127" s="77">
        <f t="shared" si="7"/>
        <v>44783.447916666664</v>
      </c>
      <c r="D127" s="149">
        <f t="shared" si="8"/>
        <v>15</v>
      </c>
      <c r="E127" s="11" t="s">
        <v>163</v>
      </c>
      <c r="F127" s="99" t="s">
        <v>289</v>
      </c>
      <c r="G127" s="25" t="s">
        <v>256</v>
      </c>
      <c r="H127" s="80"/>
      <c r="I127" s="155"/>
      <c r="J127" s="74"/>
    </row>
    <row r="128" spans="1:10" ht="20.100000000000001" customHeight="1">
      <c r="A128" s="148" t="s">
        <v>254</v>
      </c>
      <c r="B128" s="153"/>
      <c r="C128" s="77">
        <f t="shared" si="7"/>
        <v>44783.447916666664</v>
      </c>
      <c r="D128" s="149">
        <f t="shared" si="8"/>
        <v>10</v>
      </c>
      <c r="E128" s="11" t="s">
        <v>201</v>
      </c>
      <c r="F128" s="99" t="s">
        <v>290</v>
      </c>
      <c r="G128" s="25" t="s">
        <v>256</v>
      </c>
      <c r="H128" s="80"/>
      <c r="I128" s="96"/>
      <c r="J128" s="74"/>
    </row>
    <row r="129" spans="1:10" ht="20.100000000000001" customHeight="1">
      <c r="A129" s="148" t="s">
        <v>254</v>
      </c>
      <c r="B129" s="153"/>
      <c r="C129" s="77">
        <f t="shared" si="7"/>
        <v>44783.447916666664</v>
      </c>
      <c r="D129" s="149">
        <f t="shared" si="8"/>
        <v>10</v>
      </c>
      <c r="E129" s="11" t="s">
        <v>201</v>
      </c>
      <c r="F129" s="79" t="s">
        <v>291</v>
      </c>
      <c r="G129" s="25" t="s">
        <v>256</v>
      </c>
      <c r="H129" s="80"/>
      <c r="I129" s="96"/>
      <c r="J129" s="74"/>
    </row>
    <row r="130" spans="1:10" ht="20.100000000000001" customHeight="1">
      <c r="A130" s="148" t="s">
        <v>254</v>
      </c>
      <c r="B130" s="153"/>
      <c r="C130" s="77">
        <f t="shared" si="7"/>
        <v>44783.447916666664</v>
      </c>
      <c r="D130" s="149">
        <f t="shared" si="8"/>
        <v>15</v>
      </c>
      <c r="E130" s="11" t="s">
        <v>163</v>
      </c>
      <c r="F130" s="79" t="s">
        <v>292</v>
      </c>
      <c r="G130" s="25" t="s">
        <v>256</v>
      </c>
      <c r="H130" s="80"/>
      <c r="I130" s="96"/>
      <c r="J130" s="74"/>
    </row>
    <row r="131" spans="1:10" ht="20.100000000000001" customHeight="1">
      <c r="A131" s="148" t="s">
        <v>254</v>
      </c>
      <c r="B131" s="153"/>
      <c r="C131" s="77">
        <f t="shared" si="7"/>
        <v>44783.447916666664</v>
      </c>
      <c r="D131" s="149">
        <f t="shared" si="8"/>
        <v>10</v>
      </c>
      <c r="E131" s="11" t="s">
        <v>201</v>
      </c>
      <c r="F131" s="79" t="s">
        <v>293</v>
      </c>
      <c r="G131" s="25" t="s">
        <v>256</v>
      </c>
      <c r="H131" s="80"/>
      <c r="I131" s="96"/>
      <c r="J131" s="74"/>
    </row>
    <row r="132" spans="1:10" ht="20.100000000000001" customHeight="1">
      <c r="A132" s="148" t="s">
        <v>254</v>
      </c>
      <c r="B132" s="153"/>
      <c r="C132" s="77">
        <f t="shared" si="7"/>
        <v>44783.447916666664</v>
      </c>
      <c r="D132" s="149">
        <f t="shared" si="8"/>
        <v>15</v>
      </c>
      <c r="E132" s="11" t="s">
        <v>163</v>
      </c>
      <c r="F132" s="71" t="s">
        <v>294</v>
      </c>
      <c r="G132" s="25" t="s">
        <v>256</v>
      </c>
      <c r="H132" s="80"/>
      <c r="I132" s="154"/>
      <c r="J132" s="74"/>
    </row>
    <row r="133" spans="1:10" ht="25.5">
      <c r="A133" s="254" t="s">
        <v>295</v>
      </c>
      <c r="B133" s="153"/>
      <c r="C133" s="235">
        <f>C$1+9.75/24</f>
        <v>44783.447916666664</v>
      </c>
      <c r="D133" s="239">
        <f t="shared" si="8"/>
        <v>2</v>
      </c>
      <c r="E133" s="195" t="s">
        <v>169</v>
      </c>
      <c r="F133" s="206" t="s">
        <v>296</v>
      </c>
      <c r="G133" s="196" t="s">
        <v>256</v>
      </c>
      <c r="H133" s="80"/>
      <c r="I133" s="73" t="s">
        <v>297</v>
      </c>
      <c r="J133" s="74"/>
    </row>
    <row r="134" spans="1:10" ht="38.25">
      <c r="A134" s="254" t="s">
        <v>295</v>
      </c>
      <c r="B134" s="153"/>
      <c r="C134" s="235">
        <f>C$1+9.75/24</f>
        <v>44783.447916666664</v>
      </c>
      <c r="D134" s="239">
        <f t="shared" si="8"/>
        <v>2</v>
      </c>
      <c r="E134" s="195" t="s">
        <v>169</v>
      </c>
      <c r="F134" s="206" t="s">
        <v>298</v>
      </c>
      <c r="G134" s="196" t="s">
        <v>173</v>
      </c>
      <c r="H134" s="80"/>
      <c r="I134" s="73" t="s">
        <v>297</v>
      </c>
      <c r="J134" s="74"/>
    </row>
    <row r="135" spans="1:10" s="108" customFormat="1" ht="42.75" customHeight="1">
      <c r="A135" s="144" t="s">
        <v>152</v>
      </c>
      <c r="B135" s="157"/>
      <c r="C135" s="157"/>
      <c r="D135" s="157"/>
      <c r="E135" s="157"/>
      <c r="F135" s="157" t="s">
        <v>299</v>
      </c>
      <c r="G135" s="157"/>
      <c r="H135" s="157"/>
      <c r="I135" s="158"/>
      <c r="J135" s="159"/>
    </row>
    <row r="136" spans="1:10" ht="51" customHeight="1">
      <c r="A136" s="97" t="s">
        <v>300</v>
      </c>
      <c r="B136" s="69"/>
      <c r="C136" s="77">
        <f t="shared" ref="C136:C139" si="9">C$1+10.75/24</f>
        <v>44783.489583333328</v>
      </c>
      <c r="D136" s="10" t="s">
        <v>301</v>
      </c>
      <c r="E136" s="10" t="s">
        <v>301</v>
      </c>
      <c r="F136" s="79" t="s">
        <v>302</v>
      </c>
      <c r="G136" s="75" t="s">
        <v>192</v>
      </c>
      <c r="H136" s="72"/>
      <c r="I136" s="73"/>
      <c r="J136" s="74"/>
    </row>
    <row r="137" spans="1:10" ht="51" customHeight="1">
      <c r="A137" s="97"/>
      <c r="B137" s="69"/>
      <c r="C137" s="77">
        <f t="shared" si="9"/>
        <v>44783.489583333328</v>
      </c>
      <c r="D137" s="10"/>
      <c r="E137" s="10" t="s">
        <v>201</v>
      </c>
      <c r="F137" s="99" t="s">
        <v>303</v>
      </c>
      <c r="G137" s="25" t="s">
        <v>214</v>
      </c>
      <c r="H137" s="72"/>
      <c r="I137" s="160"/>
      <c r="J137" s="74"/>
    </row>
    <row r="138" spans="1:10" ht="15">
      <c r="A138" s="102" t="s">
        <v>300</v>
      </c>
      <c r="B138" s="103"/>
      <c r="C138" s="77">
        <f t="shared" si="9"/>
        <v>44783.489583333328</v>
      </c>
      <c r="D138" s="105">
        <f>VLOOKUP(E138,$B$230:$C$246,2,)</f>
        <v>15</v>
      </c>
      <c r="E138" s="17" t="s">
        <v>163</v>
      </c>
      <c r="F138" s="161" t="s">
        <v>304</v>
      </c>
      <c r="G138" s="162" t="s">
        <v>125</v>
      </c>
      <c r="H138" s="163"/>
      <c r="I138" s="164"/>
      <c r="J138" s="74"/>
    </row>
    <row r="139" spans="1:10" ht="38.25">
      <c r="A139" s="97" t="s">
        <v>305</v>
      </c>
      <c r="B139" s="75"/>
      <c r="C139" s="77">
        <f t="shared" si="9"/>
        <v>44783.489583333328</v>
      </c>
      <c r="D139" s="70" t="e">
        <f>VLOOKUP(E139,$B$262:$C$278,2,)</f>
        <v>#N/A</v>
      </c>
      <c r="E139" s="11" t="s">
        <v>163</v>
      </c>
      <c r="F139" s="165" t="s">
        <v>306</v>
      </c>
      <c r="G139" s="25" t="s">
        <v>307</v>
      </c>
      <c r="H139" s="72"/>
      <c r="I139" s="131"/>
      <c r="J139" s="74"/>
    </row>
    <row r="140" spans="1:10" ht="15">
      <c r="A140" s="97" t="s">
        <v>305</v>
      </c>
      <c r="B140" s="75"/>
      <c r="C140" s="77">
        <f>C$138+22.25/24</f>
        <v>44784.416666666664</v>
      </c>
      <c r="D140" s="70">
        <f>VLOOKUP(E140,$B$230:$C$246,2,)</f>
        <v>20</v>
      </c>
      <c r="E140" s="11" t="s">
        <v>281</v>
      </c>
      <c r="F140" s="80" t="s">
        <v>308</v>
      </c>
      <c r="G140" s="25" t="s">
        <v>125</v>
      </c>
      <c r="H140" s="80"/>
      <c r="I140" s="96"/>
      <c r="J140" s="74"/>
    </row>
    <row r="141" spans="1:10" ht="38.25">
      <c r="A141" s="97" t="s">
        <v>305</v>
      </c>
      <c r="B141" s="75"/>
      <c r="C141" s="77">
        <f>C$138+22.25/24</f>
        <v>44784.416666666664</v>
      </c>
      <c r="D141" s="70">
        <f>VLOOKUP(E141,$B$230:$C$246,2,)</f>
        <v>20</v>
      </c>
      <c r="E141" s="11" t="s">
        <v>281</v>
      </c>
      <c r="F141" s="72" t="s">
        <v>309</v>
      </c>
      <c r="G141" s="25" t="s">
        <v>310</v>
      </c>
      <c r="H141" s="80"/>
      <c r="I141" s="96"/>
      <c r="J141" s="74"/>
    </row>
    <row r="142" spans="1:10" ht="15">
      <c r="A142" s="97" t="s">
        <v>305</v>
      </c>
      <c r="B142" s="75"/>
      <c r="C142" s="190">
        <f>C$138+22.25/24</f>
        <v>44784.416666666664</v>
      </c>
      <c r="D142" s="10"/>
      <c r="E142" s="11" t="s">
        <v>190</v>
      </c>
      <c r="F142" s="72" t="s">
        <v>311</v>
      </c>
      <c r="G142" s="25" t="s">
        <v>312</v>
      </c>
      <c r="H142" s="80"/>
      <c r="I142" s="96"/>
      <c r="J142" s="74"/>
    </row>
    <row r="143" spans="1:10" ht="25.5">
      <c r="A143" s="97" t="s">
        <v>305</v>
      </c>
      <c r="B143" s="98"/>
      <c r="C143" s="77">
        <f>C$1+65/24</f>
        <v>44785.75</v>
      </c>
      <c r="D143" s="70">
        <f t="shared" ref="D143" si="10">VLOOKUP(E143,$B$230:$C$246,2,)</f>
        <v>30</v>
      </c>
      <c r="E143" s="11" t="s">
        <v>190</v>
      </c>
      <c r="F143" s="166" t="s">
        <v>313</v>
      </c>
      <c r="G143" s="25" t="s">
        <v>312</v>
      </c>
      <c r="H143" s="80"/>
      <c r="I143" s="73" t="s">
        <v>314</v>
      </c>
      <c r="J143" s="74"/>
    </row>
    <row r="148" ht="20.25" customHeight="1"/>
    <row r="151" ht="19.5" customHeight="1"/>
    <row r="229" spans="1:3" ht="15">
      <c r="A229" s="338" t="s">
        <v>315</v>
      </c>
      <c r="B229" s="338"/>
      <c r="C229" s="338"/>
    </row>
    <row r="230" spans="1:3" ht="15">
      <c r="A230" s="11"/>
      <c r="B230" s="168" t="s">
        <v>181</v>
      </c>
      <c r="C230" s="175">
        <v>5</v>
      </c>
    </row>
    <row r="231" spans="1:3" ht="15">
      <c r="A231" s="33"/>
      <c r="B231" s="169" t="s">
        <v>201</v>
      </c>
      <c r="C231" s="176">
        <v>10</v>
      </c>
    </row>
    <row r="232" spans="1:3" ht="15">
      <c r="A232" s="33"/>
      <c r="B232" s="169" t="s">
        <v>163</v>
      </c>
      <c r="C232" s="176">
        <v>15</v>
      </c>
    </row>
    <row r="233" spans="1:3" ht="15">
      <c r="A233" s="33"/>
      <c r="B233" s="169" t="s">
        <v>281</v>
      </c>
      <c r="C233" s="176">
        <v>20</v>
      </c>
    </row>
    <row r="234" spans="1:3" ht="15">
      <c r="A234" s="33"/>
      <c r="B234" s="169" t="s">
        <v>190</v>
      </c>
      <c r="C234" s="176">
        <v>30</v>
      </c>
    </row>
    <row r="235" spans="1:3" ht="15">
      <c r="A235" s="33"/>
      <c r="B235" s="169" t="s">
        <v>271</v>
      </c>
      <c r="C235" s="176">
        <v>45</v>
      </c>
    </row>
    <row r="236" spans="1:3" ht="15">
      <c r="A236" s="33"/>
      <c r="B236" s="170" t="s">
        <v>155</v>
      </c>
      <c r="C236" s="177">
        <v>1</v>
      </c>
    </row>
    <row r="237" spans="1:3" ht="15">
      <c r="A237" s="11"/>
      <c r="B237" s="171" t="s">
        <v>155</v>
      </c>
      <c r="C237" s="178">
        <v>1</v>
      </c>
    </row>
    <row r="238" spans="1:3" ht="15">
      <c r="A238" s="33"/>
      <c r="B238" s="172" t="s">
        <v>169</v>
      </c>
      <c r="C238" s="179">
        <v>2</v>
      </c>
    </row>
    <row r="239" spans="1:3" ht="15">
      <c r="A239" s="33"/>
      <c r="B239" s="172" t="s">
        <v>158</v>
      </c>
      <c r="C239" s="179">
        <v>3</v>
      </c>
    </row>
    <row r="240" spans="1:3" ht="15">
      <c r="A240" s="33"/>
      <c r="B240" s="172" t="s">
        <v>316</v>
      </c>
      <c r="C240" s="179">
        <v>4</v>
      </c>
    </row>
    <row r="241" spans="1:3" ht="15">
      <c r="A241" s="33"/>
      <c r="B241" s="172" t="s">
        <v>317</v>
      </c>
      <c r="C241" s="179">
        <v>5</v>
      </c>
    </row>
    <row r="242" spans="1:3" ht="15">
      <c r="A242" s="33"/>
      <c r="B242" s="172" t="s">
        <v>318</v>
      </c>
      <c r="C242" s="179">
        <v>6</v>
      </c>
    </row>
    <row r="243" spans="1:3" ht="15">
      <c r="A243" s="33"/>
      <c r="B243" s="172" t="s">
        <v>319</v>
      </c>
      <c r="C243" s="179">
        <v>7</v>
      </c>
    </row>
    <row r="244" spans="1:3" ht="15">
      <c r="A244" s="33"/>
      <c r="B244" s="172" t="s">
        <v>320</v>
      </c>
      <c r="C244" s="179">
        <v>8</v>
      </c>
    </row>
    <row r="245" spans="1:3" ht="15">
      <c r="A245" s="33"/>
      <c r="B245" s="172" t="s">
        <v>321</v>
      </c>
      <c r="C245" s="179">
        <v>9</v>
      </c>
    </row>
    <row r="246" spans="1:3" ht="15">
      <c r="A246" s="33"/>
      <c r="B246" s="173" t="s">
        <v>322</v>
      </c>
      <c r="C246" s="180">
        <v>10</v>
      </c>
    </row>
  </sheetData>
  <mergeCells count="1">
    <mergeCell ref="A229:C229"/>
  </mergeCells>
  <dataValidations count="13">
    <dataValidation type="list" allowBlank="1" showInputMessage="1" showErrorMessage="1" sqref="E32:E35">
      <formula1>$B$231:$B$237</formula1>
    </dataValidation>
    <dataValidation type="list" allowBlank="1" showInputMessage="1" showErrorMessage="1" sqref="E17:E21">
      <formula1>$B$242:$B$251</formula1>
    </dataValidation>
    <dataValidation type="list" allowBlank="1" showInputMessage="1" showErrorMessage="1" sqref="E17:E21">
      <formula1>$B$235:$B$241</formula1>
    </dataValidation>
    <dataValidation type="list" allowBlank="1" showInputMessage="1" showErrorMessage="1" sqref="E93:E94">
      <formula1>$B$259:$B$265</formula1>
    </dataValidation>
    <dataValidation type="list" allowBlank="1" showInputMessage="1" showErrorMessage="1" sqref="E8:E10">
      <formula1>$B$264:$B$270</formula1>
    </dataValidation>
    <dataValidation type="list" allowBlank="1" showInputMessage="1" showErrorMessage="1" sqref="E78:E79 E139:E143">
      <formula1>$B$262:$B$268</formula1>
    </dataValidation>
    <dataValidation type="list" allowBlank="1" showInputMessage="1" showErrorMessage="1" sqref="E80 E82">
      <formula1>$B$263:$B$269</formula1>
    </dataValidation>
    <dataValidation type="list" allowBlank="1" showInputMessage="1" showErrorMessage="1" sqref="E68:E70">
      <formula1>$B$271:$B$280</formula1>
    </dataValidation>
    <dataValidation type="list" allowBlank="1" showInputMessage="1" showErrorMessage="1" sqref="E11">
      <formula1>$B$220:$B$226</formula1>
    </dataValidation>
    <dataValidation type="list" allowBlank="1" showInputMessage="1" showErrorMessage="1" sqref="E37">
      <formula1>$B$226:$B$235</formula1>
    </dataValidation>
    <dataValidation type="list" allowBlank="1" showInputMessage="1" showErrorMessage="1" sqref="E104">
      <formula1>$B$216:$B$222</formula1>
    </dataValidation>
    <dataValidation type="list" allowBlank="1" showInputMessage="1" showErrorMessage="1" sqref="A230 E140:E143 E12:E16 E105:E132 E75:E77 E22:E31 E138 E96:E103 E54:E55 E47 E57:E64 E50:E51 E41:E42 E80 E3:E7 E82:E92">
      <formula1>$B$230:$B$236</formula1>
    </dataValidation>
    <dataValidation type="list" allowBlank="1" showInputMessage="1" showErrorMessage="1" sqref="A237 E66:E74 E48:E49 E22:E23 E52:E53 E133:E134 E14:E16 E43:E46 E38:E40">
      <formula1>$B$237:$B$246</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4B8EC432B6D7B479340D09BA3DECB01" ma:contentTypeVersion="4" ma:contentTypeDescription="Create a new document." ma:contentTypeScope="" ma:versionID="81f8b3727b4141a3ddb01621e0ab4b4a">
  <xsd:schema xmlns:xsd="http://www.w3.org/2001/XMLSchema" xmlns:xs="http://www.w3.org/2001/XMLSchema" xmlns:p="http://schemas.microsoft.com/office/2006/metadata/properties" xmlns:ns2="01e1a382-4df1-4480-9767-11176e50ab1b" xmlns:ns3="4b0a667d-07b5-486e-9da4-b679ce6b7eb1" targetNamespace="http://schemas.microsoft.com/office/2006/metadata/properties" ma:root="true" ma:fieldsID="87aed230c9b5d886e1a094236fd812e3" ns2:_="" ns3:_="">
    <xsd:import namespace="01e1a382-4df1-4480-9767-11176e50ab1b"/>
    <xsd:import namespace="4b0a667d-07b5-486e-9da4-b679ce6b7eb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e1a382-4df1-4480-9767-11176e50ab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0a667d-07b5-486e-9da4-b679ce6b7eb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B49256E-4F54-493C-8F59-0F31A5D8427E}">
  <ds:schemaRefs>
    <ds:schemaRef ds:uri="http://schemas.microsoft.com/sharepoint/v3/contenttype/forms"/>
  </ds:schemaRefs>
</ds:datastoreItem>
</file>

<file path=customXml/itemProps2.xml><?xml version="1.0" encoding="utf-8"?>
<ds:datastoreItem xmlns:ds="http://schemas.openxmlformats.org/officeDocument/2006/customXml" ds:itemID="{628D646B-C9E1-4430-94BE-4DEFF7E615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e1a382-4df1-4480-9767-11176e50ab1b"/>
    <ds:schemaRef ds:uri="4b0a667d-07b5-486e-9da4-b679ce6b7e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00F043-1CD5-4CEB-99DB-FAEDCAE60C4B}">
  <ds:schemaRefs>
    <ds:schemaRef ds:uri="http://schemas.microsoft.com/office/2006/documentManagement/types"/>
    <ds:schemaRef ds:uri="4b0a667d-07b5-486e-9da4-b679ce6b7eb1"/>
    <ds:schemaRef ds:uri="01e1a382-4df1-4480-9767-11176e50ab1b"/>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Contacts List</vt:lpstr>
      <vt:lpstr>Master Go Live Plan by Time</vt:lpstr>
      <vt:lpstr>Check List</vt:lpstr>
      <vt:lpstr>Resource Planning</vt:lpstr>
      <vt:lpstr>Standalone Fixes</vt:lpstr>
      <vt:lpstr>Go Live Issues List</vt:lpstr>
      <vt:lpstr>Lessons Learned</vt:lpstr>
      <vt:lpstr>Sheet1</vt:lpstr>
      <vt:lpstr>_Hlk101961839</vt:lpstr>
      <vt:lpstr>_Hlk101962624</vt:lpstr>
      <vt:lpstr>_Hlk101962657</vt:lpstr>
      <vt:lpstr>_Hlk101962730</vt:lpstr>
      <vt:lpstr>_Hlk101962752</vt:lpstr>
      <vt:lpstr>_Hlk101962769</vt:lpstr>
      <vt:lpstr>_Hlk101962803</vt:lpstr>
      <vt:lpstr>'Contacts List'!_Toc262046441</vt:lpstr>
    </vt:vector>
  </TitlesOfParts>
  <Manager/>
  <Company>McKesson 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Activation for 13 or 14 to 14.1.1 or 14.1.2 or 14.1.3 with Lab</dc:title>
  <dc:subject/>
  <dc:creator>%USERNAME%</dc:creator>
  <cp:keywords/>
  <dc:description/>
  <cp:lastModifiedBy>Patsy Floyd</cp:lastModifiedBy>
  <cp:revision/>
  <cp:lastPrinted>2022-07-29T15:49:16Z</cp:lastPrinted>
  <dcterms:created xsi:type="dcterms:W3CDTF">2016-02-12T21:24:49Z</dcterms:created>
  <dcterms:modified xsi:type="dcterms:W3CDTF">2022-08-03T16:28:52Z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flowChangePath">
    <vt:lpwstr>52bb1637-4fee-4666-a169-78b80f393cd4,8;</vt:lpwstr>
  </property>
  <property fmtid="{D5CDD505-2E9C-101B-9397-08002B2CF9AE}" pid="3" name="ContentTypeId">
    <vt:lpwstr>0x01010024B8EC432B6D7B479340D09BA3DECB01</vt:lpwstr>
  </property>
  <property fmtid="{D5CDD505-2E9C-101B-9397-08002B2CF9AE}" pid="4" name="_dlc_DocIdItemGuid">
    <vt:lpwstr>6653543d-179e-48de-afae-aa07dab5c1cc</vt:lpwstr>
  </property>
  <property fmtid="{D5CDD505-2E9C-101B-9397-08002B2CF9AE}" pid="5" name="Order">
    <vt:r8>4900</vt:r8>
  </property>
  <property fmtid="{D5CDD505-2E9C-101B-9397-08002B2CF9AE}" pid="6" name="xd_Signature">
    <vt:bool>false</vt:bool>
  </property>
  <property fmtid="{D5CDD505-2E9C-101B-9397-08002B2CF9AE}" pid="7" name="xd_ProgID">
    <vt:lpwstr/>
  </property>
  <property fmtid="{D5CDD505-2E9C-101B-9397-08002B2CF9AE}" pid="8" name="_ExtendedDescription">
    <vt:lpwstr/>
  </property>
  <property fmtid="{D5CDD505-2E9C-101B-9397-08002B2CF9AE}" pid="9" name="TriggerFlowInfo">
    <vt:lpwstr/>
  </property>
  <property fmtid="{D5CDD505-2E9C-101B-9397-08002B2CF9AE}" pid="10" name="ComplianceAssetId">
    <vt:lpwstr/>
  </property>
  <property fmtid="{D5CDD505-2E9C-101B-9397-08002B2CF9AE}" pid="11" name="TemplateUrl">
    <vt:lpwstr/>
  </property>
</Properties>
</file>